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55"/>
  </bookViews>
  <sheets>
    <sheet name="Sheet2" sheetId="2" r:id="rId1"/>
    <sheet name="Sheet3" sheetId="3" r:id="rId2"/>
    <sheet name="DV-IDENTITY-0" sheetId="4" state="veryHidden" r:id="rId3"/>
  </sheets>
  <calcPr calcId="145621"/>
</workbook>
</file>

<file path=xl/calcChain.xml><?xml version="1.0" encoding="utf-8"?>
<calcChain xmlns="http://schemas.openxmlformats.org/spreadsheetml/2006/main">
  <c r="A4" i="4" l="1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DI4" i="4"/>
  <c r="DJ4" i="4"/>
  <c r="DK4" i="4"/>
  <c r="DL4" i="4"/>
  <c r="DM4" i="4"/>
  <c r="DN4" i="4"/>
  <c r="DO4" i="4"/>
  <c r="DP4" i="4"/>
  <c r="DQ4" i="4"/>
  <c r="DR4" i="4"/>
  <c r="DS4" i="4"/>
  <c r="DT4" i="4"/>
  <c r="DU4" i="4"/>
  <c r="DV4" i="4"/>
  <c r="DW4" i="4"/>
  <c r="DX4" i="4"/>
  <c r="DY4" i="4"/>
  <c r="DZ4" i="4"/>
  <c r="EA4" i="4"/>
  <c r="EB4" i="4"/>
  <c r="EC4" i="4"/>
  <c r="ED4" i="4"/>
  <c r="EE4" i="4"/>
  <c r="EF4" i="4"/>
  <c r="EG4" i="4"/>
  <c r="EH4" i="4"/>
  <c r="EI4" i="4"/>
  <c r="EJ4" i="4"/>
  <c r="EK4" i="4"/>
  <c r="EL4" i="4"/>
  <c r="EM4" i="4"/>
  <c r="EN4" i="4"/>
  <c r="EO4" i="4"/>
  <c r="EP4" i="4"/>
  <c r="EQ4" i="4"/>
  <c r="ER4" i="4"/>
  <c r="ES4" i="4"/>
  <c r="ET4" i="4"/>
  <c r="EU4" i="4"/>
  <c r="EV4" i="4"/>
  <c r="EW4" i="4"/>
  <c r="EX4" i="4"/>
  <c r="EY4" i="4"/>
  <c r="EZ4" i="4"/>
  <c r="FA4" i="4"/>
  <c r="FB4" i="4"/>
  <c r="FC4" i="4"/>
  <c r="FD4" i="4"/>
  <c r="FE4" i="4"/>
  <c r="FF4" i="4"/>
  <c r="FG4" i="4"/>
  <c r="FH4" i="4"/>
  <c r="FI4" i="4"/>
  <c r="FJ4" i="4"/>
  <c r="FK4" i="4"/>
  <c r="FL4" i="4"/>
  <c r="FM4" i="4"/>
  <c r="FN4" i="4"/>
  <c r="FO4" i="4"/>
  <c r="FP4" i="4"/>
  <c r="FQ4" i="4"/>
  <c r="FR4" i="4"/>
  <c r="FS4" i="4"/>
  <c r="FT4" i="4"/>
  <c r="FU4" i="4"/>
  <c r="FV4" i="4"/>
  <c r="FW4" i="4"/>
  <c r="FX4" i="4"/>
  <c r="FY4" i="4"/>
  <c r="FZ4" i="4"/>
  <c r="GA4" i="4"/>
  <c r="GB4" i="4"/>
  <c r="GC4" i="4"/>
  <c r="GD4" i="4"/>
  <c r="GE4" i="4"/>
  <c r="GF4" i="4"/>
  <c r="GG4" i="4"/>
  <c r="GH4" i="4"/>
  <c r="GI4" i="4"/>
  <c r="GJ4" i="4"/>
  <c r="GK4" i="4"/>
  <c r="GL4" i="4"/>
  <c r="GM4" i="4"/>
  <c r="GN4" i="4"/>
  <c r="GO4" i="4"/>
  <c r="GP4" i="4"/>
  <c r="GQ4" i="4"/>
  <c r="GR4" i="4"/>
  <c r="GS4" i="4"/>
  <c r="GT4" i="4"/>
  <c r="GU4" i="4"/>
  <c r="GV4" i="4"/>
  <c r="GW4" i="4"/>
  <c r="GX4" i="4"/>
  <c r="GY4" i="4"/>
  <c r="GZ4" i="4"/>
  <c r="HA4" i="4"/>
  <c r="HB4" i="4"/>
  <c r="HC4" i="4"/>
  <c r="HD4" i="4"/>
  <c r="HE4" i="4"/>
  <c r="HF4" i="4"/>
  <c r="HG4" i="4"/>
  <c r="HH4" i="4"/>
  <c r="HI4" i="4"/>
  <c r="HJ4" i="4"/>
  <c r="HK4" i="4"/>
  <c r="HL4" i="4"/>
  <c r="HM4" i="4"/>
  <c r="HN4" i="4"/>
  <c r="HO4" i="4"/>
  <c r="HP4" i="4"/>
  <c r="HQ4" i="4"/>
  <c r="HR4" i="4"/>
  <c r="HS4" i="4"/>
  <c r="HT4" i="4"/>
  <c r="HU4" i="4"/>
  <c r="HV4" i="4"/>
  <c r="HW4" i="4"/>
  <c r="HX4" i="4"/>
  <c r="HY4" i="4"/>
  <c r="HZ4" i="4"/>
  <c r="IA4" i="4"/>
  <c r="IB4" i="4"/>
  <c r="IC4" i="4"/>
  <c r="ID4" i="4"/>
  <c r="IE4" i="4"/>
  <c r="IF4" i="4"/>
  <c r="IG4" i="4"/>
  <c r="IH4" i="4"/>
  <c r="II4" i="4"/>
  <c r="IJ4" i="4"/>
  <c r="IK4" i="4"/>
  <c r="IL4" i="4"/>
  <c r="IM4" i="4"/>
  <c r="IN4" i="4"/>
  <c r="IO4" i="4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ER3" i="4"/>
  <c r="ES3" i="4"/>
  <c r="ET3" i="4"/>
  <c r="EU3" i="4"/>
  <c r="EV3" i="4"/>
  <c r="EW3" i="4"/>
  <c r="EX3" i="4"/>
  <c r="EY3" i="4"/>
  <c r="EZ3" i="4"/>
  <c r="FA3" i="4"/>
  <c r="FB3" i="4"/>
  <c r="FC3" i="4"/>
  <c r="FD3" i="4"/>
  <c r="FE3" i="4"/>
  <c r="FF3" i="4"/>
  <c r="FG3" i="4"/>
  <c r="FH3" i="4"/>
  <c r="FI3" i="4"/>
  <c r="FJ3" i="4"/>
  <c r="FK3" i="4"/>
  <c r="FL3" i="4"/>
  <c r="FM3" i="4"/>
  <c r="FN3" i="4"/>
  <c r="FO3" i="4"/>
  <c r="FP3" i="4"/>
  <c r="FQ3" i="4"/>
  <c r="FR3" i="4"/>
  <c r="FS3" i="4"/>
  <c r="FT3" i="4"/>
  <c r="FU3" i="4"/>
  <c r="FV3" i="4"/>
  <c r="FW3" i="4"/>
  <c r="FX3" i="4"/>
  <c r="FY3" i="4"/>
  <c r="FZ3" i="4"/>
  <c r="GA3" i="4"/>
  <c r="GB3" i="4"/>
  <c r="GC3" i="4"/>
  <c r="GD3" i="4"/>
  <c r="GE3" i="4"/>
  <c r="GF3" i="4"/>
  <c r="GG3" i="4"/>
  <c r="GH3" i="4"/>
  <c r="GI3" i="4"/>
  <c r="GJ3" i="4"/>
  <c r="GK3" i="4"/>
  <c r="GL3" i="4"/>
  <c r="GM3" i="4"/>
  <c r="GN3" i="4"/>
  <c r="GO3" i="4"/>
  <c r="GP3" i="4"/>
  <c r="GQ3" i="4"/>
  <c r="GR3" i="4"/>
  <c r="GS3" i="4"/>
  <c r="GT3" i="4"/>
  <c r="GU3" i="4"/>
  <c r="GV3" i="4"/>
  <c r="GW3" i="4"/>
  <c r="GX3" i="4"/>
  <c r="GY3" i="4"/>
  <c r="GZ3" i="4"/>
  <c r="HA3" i="4"/>
  <c r="HB3" i="4"/>
  <c r="HC3" i="4"/>
  <c r="HD3" i="4"/>
  <c r="HE3" i="4"/>
  <c r="HF3" i="4"/>
  <c r="HG3" i="4"/>
  <c r="HH3" i="4"/>
  <c r="HI3" i="4"/>
  <c r="HJ3" i="4"/>
  <c r="HK3" i="4"/>
  <c r="HL3" i="4"/>
  <c r="HM3" i="4"/>
  <c r="HN3" i="4"/>
  <c r="HO3" i="4"/>
  <c r="HP3" i="4"/>
  <c r="HQ3" i="4"/>
  <c r="HR3" i="4"/>
  <c r="HS3" i="4"/>
  <c r="HT3" i="4"/>
  <c r="HU3" i="4"/>
  <c r="HV3" i="4"/>
  <c r="HW3" i="4"/>
  <c r="HX3" i="4"/>
  <c r="HY3" i="4"/>
  <c r="HZ3" i="4"/>
  <c r="IA3" i="4"/>
  <c r="IB3" i="4"/>
  <c r="IC3" i="4"/>
  <c r="ID3" i="4"/>
  <c r="IE3" i="4"/>
  <c r="IF3" i="4"/>
  <c r="IG3" i="4"/>
  <c r="IH3" i="4"/>
  <c r="II3" i="4"/>
  <c r="IJ3" i="4"/>
  <c r="IK3" i="4"/>
  <c r="IL3" i="4"/>
  <c r="IM3" i="4"/>
  <c r="IN3" i="4"/>
  <c r="IO3" i="4"/>
  <c r="IP3" i="4"/>
  <c r="IQ3" i="4"/>
  <c r="IR3" i="4"/>
  <c r="IS3" i="4"/>
  <c r="IT3" i="4"/>
  <c r="IU3" i="4"/>
  <c r="IV3" i="4"/>
  <c r="A2" i="4"/>
  <c r="B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EC2" i="4"/>
  <c r="ED2" i="4"/>
  <c r="EE2" i="4"/>
  <c r="EF2" i="4"/>
  <c r="EG2" i="4"/>
  <c r="EH2" i="4"/>
  <c r="EI2" i="4"/>
  <c r="EJ2" i="4"/>
  <c r="EK2" i="4"/>
  <c r="EL2" i="4"/>
  <c r="EM2" i="4"/>
  <c r="EN2" i="4"/>
  <c r="EO2" i="4"/>
  <c r="EP2" i="4"/>
  <c r="EQ2" i="4"/>
  <c r="ER2" i="4"/>
  <c r="ES2" i="4"/>
  <c r="ET2" i="4"/>
  <c r="EU2" i="4"/>
  <c r="EV2" i="4"/>
  <c r="EW2" i="4"/>
  <c r="EX2" i="4"/>
  <c r="EY2" i="4"/>
  <c r="EZ2" i="4"/>
  <c r="FA2" i="4"/>
  <c r="FB2" i="4"/>
  <c r="FC2" i="4"/>
  <c r="FD2" i="4"/>
  <c r="FE2" i="4"/>
  <c r="FF2" i="4"/>
  <c r="FG2" i="4"/>
  <c r="FH2" i="4"/>
  <c r="FI2" i="4"/>
  <c r="FJ2" i="4"/>
  <c r="FK2" i="4"/>
  <c r="FL2" i="4"/>
  <c r="FM2" i="4"/>
  <c r="FN2" i="4"/>
  <c r="FO2" i="4"/>
  <c r="FP2" i="4"/>
  <c r="FQ2" i="4"/>
  <c r="FR2" i="4"/>
  <c r="FS2" i="4"/>
  <c r="FT2" i="4"/>
  <c r="FU2" i="4"/>
  <c r="FV2" i="4"/>
  <c r="FW2" i="4"/>
  <c r="FX2" i="4"/>
  <c r="FY2" i="4"/>
  <c r="FZ2" i="4"/>
  <c r="GA2" i="4"/>
  <c r="GB2" i="4"/>
  <c r="GC2" i="4"/>
  <c r="GD2" i="4"/>
  <c r="GE2" i="4"/>
  <c r="GF2" i="4"/>
  <c r="GG2" i="4"/>
  <c r="GH2" i="4"/>
  <c r="GI2" i="4"/>
  <c r="GJ2" i="4"/>
  <c r="GK2" i="4"/>
  <c r="GL2" i="4"/>
  <c r="GM2" i="4"/>
  <c r="GN2" i="4"/>
  <c r="GO2" i="4"/>
  <c r="GP2" i="4"/>
  <c r="GQ2" i="4"/>
  <c r="GR2" i="4"/>
  <c r="GS2" i="4"/>
  <c r="GT2" i="4"/>
  <c r="GU2" i="4"/>
  <c r="GV2" i="4"/>
  <c r="GW2" i="4"/>
  <c r="GX2" i="4"/>
  <c r="GY2" i="4"/>
  <c r="GZ2" i="4"/>
  <c r="HA2" i="4"/>
  <c r="HB2" i="4"/>
  <c r="HC2" i="4"/>
  <c r="HD2" i="4"/>
  <c r="HE2" i="4"/>
  <c r="HF2" i="4"/>
  <c r="HG2" i="4"/>
  <c r="HH2" i="4"/>
  <c r="HI2" i="4"/>
  <c r="HJ2" i="4"/>
  <c r="HK2" i="4"/>
  <c r="HL2" i="4"/>
  <c r="HM2" i="4"/>
  <c r="HN2" i="4"/>
  <c r="HO2" i="4"/>
  <c r="HP2" i="4"/>
  <c r="HQ2" i="4"/>
  <c r="HR2" i="4"/>
  <c r="HS2" i="4"/>
  <c r="HT2" i="4"/>
  <c r="HU2" i="4"/>
  <c r="HV2" i="4"/>
  <c r="HW2" i="4"/>
  <c r="HX2" i="4"/>
  <c r="HY2" i="4"/>
  <c r="HZ2" i="4"/>
  <c r="IA2" i="4"/>
  <c r="IB2" i="4"/>
  <c r="IC2" i="4"/>
  <c r="ID2" i="4"/>
  <c r="IE2" i="4"/>
  <c r="IF2" i="4"/>
  <c r="IG2" i="4"/>
  <c r="IH2" i="4"/>
  <c r="II2" i="4"/>
  <c r="IJ2" i="4"/>
  <c r="IK2" i="4"/>
  <c r="IL2" i="4"/>
  <c r="IM2" i="4"/>
  <c r="IN2" i="4"/>
  <c r="IO2" i="4"/>
  <c r="IP2" i="4"/>
  <c r="IQ2" i="4"/>
  <c r="IR2" i="4"/>
  <c r="IS2" i="4"/>
  <c r="IT2" i="4"/>
  <c r="IU2" i="4"/>
  <c r="IV2" i="4"/>
  <c r="A1" i="4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  <c r="AW1" i="4"/>
  <c r="AX1" i="4"/>
  <c r="AY1" i="4"/>
  <c r="AZ1" i="4"/>
  <c r="BA1" i="4"/>
  <c r="BB1" i="4"/>
  <c r="BC1" i="4"/>
  <c r="BD1" i="4"/>
  <c r="BE1" i="4"/>
  <c r="BF1" i="4"/>
  <c r="BG1" i="4"/>
  <c r="BH1" i="4"/>
  <c r="BI1" i="4"/>
  <c r="BJ1" i="4"/>
  <c r="BK1" i="4"/>
  <c r="BL1" i="4"/>
  <c r="BM1" i="4"/>
  <c r="BN1" i="4"/>
  <c r="BO1" i="4"/>
  <c r="BP1" i="4"/>
  <c r="BQ1" i="4"/>
  <c r="BR1" i="4"/>
  <c r="BS1" i="4"/>
  <c r="BT1" i="4"/>
  <c r="BU1" i="4"/>
  <c r="BV1" i="4"/>
  <c r="BW1" i="4"/>
  <c r="BX1" i="4"/>
  <c r="BY1" i="4"/>
  <c r="BZ1" i="4"/>
  <c r="CA1" i="4"/>
  <c r="CB1" i="4"/>
  <c r="CC1" i="4"/>
  <c r="CD1" i="4"/>
  <c r="CE1" i="4"/>
  <c r="CF1" i="4"/>
  <c r="CG1" i="4"/>
  <c r="CH1" i="4"/>
  <c r="CI1" i="4"/>
  <c r="CJ1" i="4"/>
  <c r="CK1" i="4"/>
  <c r="CL1" i="4"/>
  <c r="CM1" i="4"/>
  <c r="CN1" i="4"/>
  <c r="CO1" i="4"/>
  <c r="CP1" i="4"/>
  <c r="CQ1" i="4"/>
  <c r="CR1" i="4"/>
  <c r="CS1" i="4"/>
  <c r="CT1" i="4"/>
  <c r="CU1" i="4"/>
  <c r="CV1" i="4"/>
  <c r="CW1" i="4"/>
  <c r="CX1" i="4"/>
  <c r="CY1" i="4"/>
  <c r="CZ1" i="4"/>
  <c r="DA1" i="4"/>
  <c r="DB1" i="4"/>
  <c r="DC1" i="4"/>
  <c r="DD1" i="4"/>
  <c r="DE1" i="4"/>
  <c r="DF1" i="4"/>
  <c r="DG1" i="4"/>
  <c r="DH1" i="4"/>
  <c r="DI1" i="4"/>
  <c r="DJ1" i="4"/>
  <c r="DK1" i="4"/>
  <c r="DL1" i="4"/>
  <c r="DM1" i="4"/>
  <c r="DN1" i="4"/>
  <c r="DO1" i="4"/>
  <c r="DP1" i="4"/>
  <c r="DQ1" i="4"/>
  <c r="DR1" i="4"/>
  <c r="DS1" i="4"/>
  <c r="DT1" i="4"/>
  <c r="DU1" i="4"/>
  <c r="DV1" i="4"/>
  <c r="DW1" i="4"/>
  <c r="DX1" i="4"/>
  <c r="DY1" i="4"/>
  <c r="DZ1" i="4"/>
  <c r="EA1" i="4"/>
  <c r="EB1" i="4"/>
  <c r="EC1" i="4"/>
  <c r="ED1" i="4"/>
  <c r="EE1" i="4"/>
  <c r="EF1" i="4"/>
  <c r="EG1" i="4"/>
  <c r="EH1" i="4"/>
  <c r="EI1" i="4"/>
  <c r="EJ1" i="4"/>
  <c r="EK1" i="4"/>
  <c r="EL1" i="4"/>
  <c r="EM1" i="4"/>
  <c r="EN1" i="4"/>
  <c r="EO1" i="4"/>
  <c r="EP1" i="4"/>
  <c r="EQ1" i="4"/>
  <c r="ER1" i="4"/>
  <c r="ES1" i="4"/>
  <c r="ET1" i="4"/>
  <c r="EU1" i="4"/>
  <c r="EV1" i="4"/>
  <c r="EW1" i="4"/>
  <c r="EX1" i="4"/>
  <c r="EY1" i="4"/>
  <c r="EZ1" i="4"/>
  <c r="FA1" i="4"/>
  <c r="FB1" i="4"/>
  <c r="FC1" i="4"/>
  <c r="FD1" i="4"/>
  <c r="FE1" i="4"/>
  <c r="FF1" i="4"/>
  <c r="FG1" i="4"/>
  <c r="FH1" i="4"/>
  <c r="FI1" i="4"/>
  <c r="FJ1" i="4"/>
  <c r="FK1" i="4"/>
  <c r="FL1" i="4"/>
  <c r="FM1" i="4"/>
  <c r="FN1" i="4"/>
  <c r="FO1" i="4"/>
  <c r="FP1" i="4"/>
  <c r="FQ1" i="4"/>
  <c r="FR1" i="4"/>
  <c r="FS1" i="4"/>
  <c r="FT1" i="4"/>
  <c r="FU1" i="4"/>
  <c r="FV1" i="4"/>
  <c r="FW1" i="4"/>
  <c r="FX1" i="4"/>
  <c r="FY1" i="4"/>
  <c r="FZ1" i="4"/>
  <c r="GA1" i="4"/>
  <c r="GB1" i="4"/>
  <c r="GC1" i="4"/>
  <c r="GD1" i="4"/>
  <c r="GE1" i="4"/>
  <c r="GF1" i="4"/>
  <c r="GG1" i="4"/>
  <c r="GH1" i="4"/>
  <c r="GI1" i="4"/>
  <c r="GJ1" i="4"/>
  <c r="GK1" i="4"/>
  <c r="GL1" i="4"/>
  <c r="GM1" i="4"/>
  <c r="GN1" i="4"/>
  <c r="GO1" i="4"/>
  <c r="GP1" i="4"/>
  <c r="GQ1" i="4"/>
  <c r="GR1" i="4"/>
  <c r="GS1" i="4"/>
  <c r="GT1" i="4"/>
  <c r="GU1" i="4"/>
  <c r="GV1" i="4"/>
  <c r="GW1" i="4"/>
  <c r="GX1" i="4"/>
  <c r="GY1" i="4"/>
  <c r="GZ1" i="4"/>
  <c r="HA1" i="4"/>
  <c r="HB1" i="4"/>
  <c r="HC1" i="4"/>
  <c r="HD1" i="4"/>
  <c r="HE1" i="4"/>
  <c r="HF1" i="4"/>
  <c r="HG1" i="4"/>
  <c r="HH1" i="4"/>
  <c r="HI1" i="4"/>
  <c r="HJ1" i="4"/>
  <c r="HK1" i="4"/>
  <c r="HL1" i="4"/>
  <c r="HM1" i="4"/>
  <c r="HN1" i="4"/>
  <c r="HO1" i="4"/>
  <c r="HP1" i="4"/>
  <c r="HQ1" i="4"/>
  <c r="HR1" i="4"/>
  <c r="HS1" i="4"/>
  <c r="HT1" i="4"/>
  <c r="HU1" i="4"/>
  <c r="HV1" i="4"/>
  <c r="HW1" i="4"/>
  <c r="HX1" i="4"/>
  <c r="HY1" i="4"/>
  <c r="HZ1" i="4"/>
  <c r="IA1" i="4"/>
  <c r="IB1" i="4"/>
  <c r="IC1" i="4"/>
  <c r="ID1" i="4"/>
  <c r="IE1" i="4"/>
  <c r="IF1" i="4"/>
  <c r="IG1" i="4"/>
  <c r="IH1" i="4"/>
  <c r="II1" i="4"/>
  <c r="IJ1" i="4"/>
  <c r="IK1" i="4"/>
  <c r="IL1" i="4"/>
  <c r="IM1" i="4"/>
  <c r="IN1" i="4"/>
  <c r="IO1" i="4"/>
  <c r="IP1" i="4"/>
  <c r="IQ1" i="4"/>
  <c r="IR1" i="4"/>
  <c r="IS1" i="4"/>
  <c r="IT1" i="4"/>
  <c r="IU1" i="4"/>
  <c r="IV1" i="4"/>
</calcChain>
</file>

<file path=xl/sharedStrings.xml><?xml version="1.0" encoding="utf-8"?>
<sst xmlns="http://schemas.openxmlformats.org/spreadsheetml/2006/main" count="83" uniqueCount="25">
  <si>
    <t>M</t>
  </si>
  <si>
    <t>T</t>
  </si>
  <si>
    <t>W</t>
  </si>
  <si>
    <t>S</t>
  </si>
  <si>
    <t>F</t>
  </si>
  <si>
    <t>holiday</t>
  </si>
  <si>
    <t>AAAAADXXbfk=</t>
  </si>
  <si>
    <t>No Class</t>
  </si>
  <si>
    <t>Class</t>
  </si>
  <si>
    <t>Encounter Youth Group</t>
  </si>
  <si>
    <t>Holy Day or special Mass</t>
  </si>
  <si>
    <t xml:space="preserve">September </t>
  </si>
  <si>
    <t xml:space="preserve">October </t>
  </si>
  <si>
    <t>November</t>
  </si>
  <si>
    <t>December</t>
  </si>
  <si>
    <t>February</t>
  </si>
  <si>
    <t>January</t>
  </si>
  <si>
    <t>March</t>
  </si>
  <si>
    <t>April</t>
  </si>
  <si>
    <t>May</t>
  </si>
  <si>
    <t>19*</t>
  </si>
  <si>
    <t>3*</t>
  </si>
  <si>
    <t>10*</t>
  </si>
  <si>
    <t>30*</t>
  </si>
  <si>
    <t>12*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</si>
</sst>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0" xfId="0" applyFont="1" applyFill="1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1" fillId="0" borderId="0" xfId="0" applyFont="1" applyFill="1"/>
    <xf numFmtId="0" fontId="1" fillId="0" borderId="3" xfId="0" applyFont="1" applyFill="1" applyBorder="1"/>
    <xf numFmtId="0" fontId="1" fillId="0" borderId="1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4" xfId="0" applyFont="1" applyFill="1" applyBorder="1"/>
    <xf numFmtId="0" fontId="1" fillId="3" borderId="3" xfId="0" applyFont="1" applyFill="1" applyBorder="1"/>
    <xf numFmtId="0" fontId="0" fillId="0" borderId="12" xfId="0" applyBorder="1"/>
    <xf numFmtId="0" fontId="0" fillId="0" borderId="3" xfId="0" applyBorder="1"/>
    <xf numFmtId="0" fontId="3" fillId="0" borderId="14" xfId="0" applyFont="1" applyFill="1" applyBorder="1"/>
    <xf numFmtId="0" fontId="1" fillId="5" borderId="1" xfId="0" applyFont="1" applyFill="1" applyBorder="1"/>
    <xf numFmtId="0" fontId="1" fillId="0" borderId="12" xfId="0" applyFont="1" applyFill="1" applyBorder="1"/>
    <xf numFmtId="0" fontId="1" fillId="0" borderId="11" xfId="0" applyFont="1" applyBorder="1"/>
    <xf numFmtId="0" fontId="1" fillId="0" borderId="4" xfId="0" applyFont="1" applyBorder="1"/>
    <xf numFmtId="0" fontId="4" fillId="0" borderId="1" xfId="0" applyFont="1" applyFill="1" applyBorder="1"/>
    <xf numFmtId="0" fontId="5" fillId="0" borderId="1" xfId="0" applyFont="1" applyFill="1" applyBorder="1"/>
    <xf numFmtId="0" fontId="1" fillId="7" borderId="1" xfId="0" applyFont="1" applyFill="1" applyBorder="1"/>
    <xf numFmtId="0" fontId="1" fillId="7" borderId="5" xfId="0" applyFont="1" applyFill="1" applyBorder="1"/>
    <xf numFmtId="0" fontId="3" fillId="5" borderId="1" xfId="0" applyFont="1" applyFill="1" applyBorder="1"/>
    <xf numFmtId="0" fontId="3" fillId="7" borderId="1" xfId="0" applyFont="1" applyFill="1" applyBorder="1"/>
    <xf numFmtId="0" fontId="1" fillId="5" borderId="5" xfId="0" applyFont="1" applyFill="1" applyBorder="1"/>
    <xf numFmtId="0" fontId="1" fillId="5" borderId="9" xfId="0" applyFont="1" applyFill="1" applyBorder="1"/>
    <xf numFmtId="0" fontId="1" fillId="8" borderId="1" xfId="0" applyFont="1" applyFill="1" applyBorder="1"/>
    <xf numFmtId="0" fontId="1" fillId="8" borderId="14" xfId="0" applyFont="1" applyFill="1" applyBorder="1"/>
    <xf numFmtId="0" fontId="3" fillId="8" borderId="1" xfId="0" applyFont="1" applyFill="1" applyBorder="1"/>
    <xf numFmtId="0" fontId="0" fillId="3" borderId="1" xfId="0" applyFill="1" applyBorder="1"/>
    <xf numFmtId="0" fontId="3" fillId="6" borderId="1" xfId="0" applyFont="1" applyFill="1" applyBorder="1"/>
    <xf numFmtId="0" fontId="1" fillId="3" borderId="5" xfId="0" applyFont="1" applyFill="1" applyBorder="1"/>
    <xf numFmtId="0" fontId="0" fillId="0" borderId="0" xfId="0" applyBorder="1"/>
    <xf numFmtId="0" fontId="0" fillId="0" borderId="4" xfId="0" applyBorder="1"/>
    <xf numFmtId="0" fontId="3" fillId="3" borderId="3" xfId="0" applyFont="1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Fill="1" applyBorder="1"/>
    <xf numFmtId="0" fontId="0" fillId="0" borderId="10" xfId="0" applyBorder="1"/>
    <xf numFmtId="0" fontId="1" fillId="4" borderId="7" xfId="0" applyFont="1" applyFill="1" applyBorder="1"/>
    <xf numFmtId="0" fontId="1" fillId="0" borderId="8" xfId="0" applyFont="1" applyBorder="1"/>
    <xf numFmtId="0" fontId="1" fillId="5" borderId="6" xfId="0" applyFont="1" applyFill="1" applyBorder="1"/>
    <xf numFmtId="0" fontId="1" fillId="0" borderId="10" xfId="0" applyFont="1" applyBorder="1"/>
    <xf numFmtId="0" fontId="1" fillId="6" borderId="6" xfId="0" applyFont="1" applyFill="1" applyBorder="1"/>
    <xf numFmtId="0" fontId="1" fillId="8" borderId="11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0" fillId="5" borderId="11" xfId="0" applyFill="1" applyBorder="1"/>
    <xf numFmtId="0" fontId="3" fillId="6" borderId="3" xfId="0" applyFont="1" applyFill="1" applyBorder="1"/>
    <xf numFmtId="0" fontId="1" fillId="6" borderId="3" xfId="0" applyFont="1" applyFill="1" applyBorder="1"/>
    <xf numFmtId="0" fontId="1" fillId="4" borderId="5" xfId="0" applyFont="1" applyFill="1" applyBorder="1"/>
    <xf numFmtId="0" fontId="1" fillId="3" borderId="0" xfId="0" applyFont="1" applyFill="1" applyBorder="1"/>
    <xf numFmtId="0" fontId="1" fillId="6" borderId="14" xfId="0" applyFont="1" applyFill="1" applyBorder="1"/>
    <xf numFmtId="0" fontId="1" fillId="5" borderId="4" xfId="0" applyFont="1" applyFill="1" applyBorder="1"/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readingOrder="1"/>
    </xf>
    <xf numFmtId="49" fontId="1" fillId="0" borderId="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190499</xdr:rowOff>
    </xdr:from>
    <xdr:to>
      <xdr:col>10</xdr:col>
      <xdr:colOff>19049</xdr:colOff>
      <xdr:row>47</xdr:row>
      <xdr:rowOff>104774</xdr:rowOff>
    </xdr:to>
    <xdr:sp macro="" textlink="">
      <xdr:nvSpPr>
        <xdr:cNvPr id="2" name="TextBox 1"/>
        <xdr:cNvSpPr txBox="1"/>
      </xdr:nvSpPr>
      <xdr:spPr>
        <a:xfrm>
          <a:off x="1638300" y="190499"/>
          <a:ext cx="1571624" cy="905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Class</a:t>
          </a:r>
          <a:r>
            <a:rPr lang="en-US" sz="1100" b="1" baseline="0"/>
            <a:t> 9:00-10:30</a:t>
          </a:r>
        </a:p>
        <a:p>
          <a:r>
            <a:rPr lang="en-US" sz="1100" b="1" baseline="0"/>
            <a:t>Mass 10:30-11:30</a:t>
          </a:r>
          <a:endParaRPr lang="en-US" sz="1100" b="1"/>
        </a:p>
        <a:p>
          <a:endParaRPr lang="en-US" sz="1100"/>
        </a:p>
        <a:p>
          <a:r>
            <a:rPr lang="en-US" sz="1100" u="sng">
              <a:solidFill>
                <a:sysClr val="windowText" lastClr="000000"/>
              </a:solidFill>
            </a:rPr>
            <a:t>Sept. 18 </a:t>
          </a:r>
          <a:r>
            <a:rPr lang="en-US" sz="1100">
              <a:solidFill>
                <a:sysClr val="windowText" lastClr="000000"/>
              </a:solidFill>
            </a:rPr>
            <a:t>- </a:t>
          </a:r>
          <a:r>
            <a:rPr lang="en-US" sz="1100" b="1">
              <a:solidFill>
                <a:sysClr val="windowText" lastClr="000000"/>
              </a:solidFill>
            </a:rPr>
            <a:t>First Day</a:t>
          </a:r>
          <a:r>
            <a:rPr lang="en-US" sz="1100" b="1" baseline="0">
              <a:solidFill>
                <a:sysClr val="windowText" lastClr="000000"/>
              </a:solidFill>
            </a:rPr>
            <a:t> of classes followed by Mass, a potluck lunch, and family olympics</a:t>
          </a:r>
          <a:endParaRPr lang="en-US" sz="1100" b="1">
            <a:solidFill>
              <a:sysClr val="windowText" lastClr="000000"/>
            </a:solidFill>
          </a:endParaRPr>
        </a:p>
        <a:p>
          <a:endParaRPr lang="en-US" sz="1100" baseline="0">
            <a:solidFill>
              <a:srgbClr val="00B05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Sept. 21</a:t>
          </a:r>
          <a:r>
            <a:rPr lang="en-US" sz="1100" baseline="0">
              <a:solidFill>
                <a:sysClr val="windowText" lastClr="000000"/>
              </a:solidFill>
            </a:rPr>
            <a:t> - </a:t>
          </a:r>
          <a:r>
            <a:rPr lang="en-US" sz="1100" b="1" baseline="0">
              <a:solidFill>
                <a:sysClr val="windowText" lastClr="000000"/>
              </a:solidFill>
            </a:rPr>
            <a:t>Encounter Youth Group </a:t>
          </a:r>
          <a:r>
            <a:rPr lang="en-US" sz="1100" baseline="0">
              <a:solidFill>
                <a:sysClr val="windowText" lastClr="000000"/>
              </a:solidFill>
            </a:rPr>
            <a:t>for gr. 6-12. Usually 2nd Wed./month</a:t>
          </a:r>
          <a:endParaRPr lang="en-US" sz="1100" baseline="0">
            <a:solidFill>
              <a:srgbClr val="00B050"/>
            </a:solidFill>
          </a:endParaRPr>
        </a:p>
        <a:p>
          <a:endParaRPr lang="en-US" sz="1100" baseline="0">
            <a:solidFill>
              <a:srgbClr val="00B05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*Oct. 2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 b="1" baseline="0">
              <a:solidFill>
                <a:sysClr val="windowText" lastClr="000000"/>
              </a:solidFill>
            </a:rPr>
            <a:t>Blessing of Animals</a:t>
          </a:r>
          <a:r>
            <a:rPr lang="en-US" sz="1100" baseline="0">
              <a:solidFill>
                <a:sysClr val="windowText" lastClr="000000"/>
              </a:solidFill>
            </a:rPr>
            <a:t> after Mass</a:t>
          </a:r>
        </a:p>
        <a:p>
          <a:endParaRPr lang="en-US" sz="1100" baseline="0">
            <a:solidFill>
              <a:srgbClr val="FF0000"/>
            </a:solidFill>
          </a:endParaRPr>
        </a:p>
        <a:p>
          <a:r>
            <a:rPr lang="en-US" sz="1050" u="sng" baseline="0">
              <a:solidFill>
                <a:sysClr val="windowText" lastClr="000000"/>
              </a:solidFill>
            </a:rPr>
            <a:t>Nov. 1  </a:t>
          </a:r>
          <a:r>
            <a:rPr lang="en-US" sz="1050" b="1" u="none" baseline="0">
              <a:solidFill>
                <a:sysClr val="windowText" lastClr="000000"/>
              </a:solidFill>
            </a:rPr>
            <a:t>Feast of All Saints </a:t>
          </a:r>
        </a:p>
        <a:p>
          <a:endParaRPr lang="en-US" sz="1050" b="0" u="sng" baseline="0">
            <a:solidFill>
              <a:sysClr val="windowText" lastClr="000000"/>
            </a:solidFill>
          </a:endParaRPr>
        </a:p>
        <a:p>
          <a:r>
            <a:rPr lang="en-US" sz="1050" b="0" u="sng" baseline="0">
              <a:solidFill>
                <a:sysClr val="windowText" lastClr="000000"/>
              </a:solidFill>
            </a:rPr>
            <a:t>Nov. 2 </a:t>
          </a:r>
          <a:r>
            <a:rPr lang="en-US" sz="1050" b="1" u="none" baseline="0">
              <a:solidFill>
                <a:sysClr val="windowText" lastClr="000000"/>
              </a:solidFill>
            </a:rPr>
            <a:t>Feast of All Souls </a:t>
          </a:r>
        </a:p>
        <a:p>
          <a:endParaRPr lang="en-US" sz="1100" b="1" u="none" baseline="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Nov. 12 </a:t>
          </a:r>
          <a:r>
            <a:rPr lang="en-US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Bay Catholic Youth Conference</a:t>
          </a:r>
          <a:r>
            <a:rPr lang="en-US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gr. 9-12 </a:t>
          </a:r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(no class the next day for gr. 9-12)</a:t>
          </a:r>
          <a:endParaRPr lang="en-US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Change in normal schedule: 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Classes Nov. 13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(2nd Sun) gr. 1-8 only,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class Nov. 20 </a:t>
          </a:r>
          <a:endParaRPr lang="en-US">
            <a:effectLst/>
          </a:endParaRPr>
        </a:p>
        <a:p>
          <a:endParaRPr lang="en-US" sz="1100" u="sng" baseline="0">
            <a:solidFill>
              <a:sysClr val="windowText" lastClr="00000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Nov. 23 </a:t>
          </a:r>
          <a:r>
            <a:rPr lang="en-US" sz="1100" b="1" u="none" baseline="0">
              <a:solidFill>
                <a:sysClr val="windowText" lastClr="000000"/>
              </a:solidFill>
            </a:rPr>
            <a:t>Thanksgiving Mass</a:t>
          </a:r>
          <a:endParaRPr lang="en-US" sz="1100" u="sng" baseline="0">
            <a:solidFill>
              <a:sysClr val="windowText" lastClr="000000"/>
            </a:solidFill>
          </a:endParaRPr>
        </a:p>
        <a:p>
          <a:endParaRPr lang="en-US" sz="1100" u="sng" baseline="0">
            <a:solidFill>
              <a:sysClr val="windowText" lastClr="00000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Nov. 27  </a:t>
          </a:r>
          <a:r>
            <a:rPr lang="en-US" sz="1100" b="1" u="none" baseline="0">
              <a:solidFill>
                <a:sysClr val="windowText" lastClr="000000"/>
              </a:solidFill>
            </a:rPr>
            <a:t>First Reconciliation </a:t>
          </a:r>
          <a:r>
            <a:rPr lang="en-US" sz="1100" b="0" u="none" baseline="0">
              <a:solidFill>
                <a:sysClr val="windowText" lastClr="000000"/>
              </a:solidFill>
            </a:rPr>
            <a:t>(tentative)</a:t>
          </a:r>
          <a:endParaRPr lang="en-US" sz="1100" u="sng" baseline="0">
            <a:solidFill>
              <a:sysClr val="windowText" lastClr="000000"/>
            </a:solidFill>
          </a:endParaRPr>
        </a:p>
        <a:p>
          <a:endParaRPr lang="en-US" sz="1100" u="sng" baseline="0">
            <a:solidFill>
              <a:sysClr val="windowText" lastClr="00000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*Dec. 3 and 10</a:t>
          </a:r>
          <a:r>
            <a:rPr lang="en-US" sz="1100" u="none" baseline="0">
              <a:solidFill>
                <a:sysClr val="windowText" lastClr="000000"/>
              </a:solidFill>
            </a:rPr>
            <a:t> </a:t>
          </a:r>
          <a:r>
            <a:rPr lang="en-US" sz="1100" b="1" u="none" baseline="0">
              <a:solidFill>
                <a:sysClr val="windowText" lastClr="000000"/>
              </a:solidFill>
            </a:rPr>
            <a:t>Gr. 1-5 Christmas Program Practice </a:t>
          </a:r>
          <a:r>
            <a:rPr lang="en-US" sz="1100" b="0" u="none" baseline="0">
              <a:solidFill>
                <a:sysClr val="windowText" lastClr="000000"/>
              </a:solidFill>
            </a:rPr>
            <a:t>(9-10:30)</a:t>
          </a:r>
          <a:endParaRPr lang="en-US" sz="1100" u="sng" baseline="0">
            <a:solidFill>
              <a:sysClr val="windowText" lastClr="000000"/>
            </a:solidFill>
          </a:endParaRPr>
        </a:p>
        <a:p>
          <a:endParaRPr lang="en-US" sz="1100" u="sng" baseline="0">
            <a:solidFill>
              <a:sysClr val="windowText" lastClr="00000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Dec. 11 </a:t>
          </a:r>
          <a:r>
            <a:rPr lang="en-US" sz="1100" b="1" u="none" baseline="0">
              <a:solidFill>
                <a:sysClr val="windowText" lastClr="000000"/>
              </a:solidFill>
            </a:rPr>
            <a:t>Christmas Program</a:t>
          </a:r>
          <a:r>
            <a:rPr lang="en-US" sz="1100" b="0" u="none" baseline="0">
              <a:solidFill>
                <a:sysClr val="windowText" lastClr="000000"/>
              </a:solidFill>
            </a:rPr>
            <a:t> after 10:30 Mass </a:t>
          </a:r>
          <a:endParaRPr lang="en-US" sz="1100" u="sng" baseline="0">
            <a:solidFill>
              <a:sysClr val="windowText" lastClr="000000"/>
            </a:solidFill>
          </a:endParaRPr>
        </a:p>
        <a:p>
          <a:endParaRPr lang="en-US" sz="1100" u="sng" baseline="0">
            <a:solidFill>
              <a:sysClr val="windowText" lastClr="00000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Dec. 24/25 </a:t>
          </a:r>
          <a:r>
            <a:rPr lang="en-US" sz="1100" b="1" baseline="0">
              <a:solidFill>
                <a:sysClr val="windowText" lastClr="000000"/>
              </a:solidFill>
            </a:rPr>
            <a:t>Christmas Masses</a:t>
          </a:r>
          <a:endParaRPr lang="en-US" sz="1100" b="1">
            <a:solidFill>
              <a:srgbClr val="FF0000"/>
            </a:solidFill>
          </a:endParaRPr>
        </a:p>
        <a:p>
          <a:endParaRPr lang="en-US" sz="1100" baseline="0">
            <a:solidFill>
              <a:sysClr val="windowText" lastClr="000000"/>
            </a:solidFill>
          </a:endParaRPr>
        </a:p>
        <a:p>
          <a:r>
            <a:rPr lang="en-US" sz="1100" u="sng" baseline="0">
              <a:solidFill>
                <a:sysClr val="windowText" lastClr="000000"/>
              </a:solidFill>
            </a:rPr>
            <a:t>Jan. 7 </a:t>
          </a:r>
          <a:r>
            <a:rPr lang="en-US" sz="1100" b="1" baseline="0">
              <a:solidFill>
                <a:sysClr val="windowText" lastClr="000000"/>
              </a:solidFill>
            </a:rPr>
            <a:t>Feast of Mary the Mother of God</a:t>
          </a:r>
        </a:p>
        <a:p>
          <a:endParaRPr lang="en-US" sz="1000" u="sng" baseline="0">
            <a:solidFill>
              <a:sysClr val="windowText" lastClr="000000"/>
            </a:solidFill>
          </a:endParaRPr>
        </a:p>
        <a:p>
          <a:endParaRPr lang="en-US" sz="1000" baseline="0">
            <a:solidFill>
              <a:sysClr val="windowText" lastClr="000000"/>
            </a:solidFill>
          </a:endParaRPr>
        </a:p>
        <a:p>
          <a:endParaRPr lang="en-US" sz="1000" baseline="0">
            <a:solidFill>
              <a:sysClr val="windowText" lastClr="000000"/>
            </a:solidFill>
          </a:endParaRPr>
        </a:p>
        <a:p>
          <a:endParaRPr lang="en-US" sz="1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20</xdr:col>
      <xdr:colOff>619125</xdr:colOff>
      <xdr:row>49</xdr:row>
      <xdr:rowOff>0</xdr:rowOff>
    </xdr:to>
    <xdr:sp macro="" textlink="">
      <xdr:nvSpPr>
        <xdr:cNvPr id="3" name="TextBox 2"/>
        <xdr:cNvSpPr txBox="1"/>
      </xdr:nvSpPr>
      <xdr:spPr>
        <a:xfrm>
          <a:off x="4791075" y="190500"/>
          <a:ext cx="1647825" cy="933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Note Change in normal schedule:  </a:t>
          </a:r>
          <a:r>
            <a:rPr lang="en-US" sz="1100" b="1"/>
            <a:t>No class Feb.</a:t>
          </a:r>
          <a:r>
            <a:rPr lang="en-US" sz="1100" b="1" baseline="0"/>
            <a:t> 5, classes Feb. 12 </a:t>
          </a:r>
          <a:r>
            <a:rPr lang="en-US" sz="1100" b="0" u="none" baseline="0"/>
            <a:t>(2nd Sunday)</a:t>
          </a:r>
          <a:endParaRPr lang="en-US" sz="1100" b="1"/>
        </a:p>
        <a:p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*Feb.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</a:t>
          </a:r>
          <a:r>
            <a:rPr lang="en-U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Retreat for gr. 7-12 (9 am-5 pm), </a:t>
          </a:r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Normal classes for gr. 1-6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Feb.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22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Ash Wednesday Mass</a:t>
          </a:r>
          <a:endParaRPr lang="en-US" b="1">
            <a:effectLst/>
          </a:endParaRPr>
        </a:p>
        <a:p>
          <a:endParaRPr lang="en-US" sz="1100">
            <a:effectLst/>
          </a:endParaRPr>
        </a:p>
        <a:p>
          <a:r>
            <a:rPr lang="en-US" sz="1100" b="1" u="none">
              <a:effectLst/>
            </a:rPr>
            <a:t>NOTE</a:t>
          </a:r>
          <a:r>
            <a:rPr lang="en-US" sz="1100" b="1" u="none" baseline="0">
              <a:effectLst/>
            </a:rPr>
            <a:t>:  </a:t>
          </a:r>
          <a:r>
            <a:rPr lang="en-US" sz="1100" b="0" u="none" baseline="0">
              <a:effectLst/>
            </a:rPr>
            <a:t>March </a:t>
          </a:r>
          <a:r>
            <a:rPr lang="en-US" sz="1100" u="none" baseline="0">
              <a:effectLst/>
            </a:rPr>
            <a:t>youth group switched to 3rd Wed. of the month</a:t>
          </a:r>
        </a:p>
        <a:p>
          <a:endParaRPr lang="en-US" sz="1100" u="sng">
            <a:effectLst/>
          </a:endParaRPr>
        </a:p>
        <a:p>
          <a:r>
            <a:rPr lang="en-US" sz="1100" u="sng">
              <a:effectLst/>
            </a:rPr>
            <a:t>Mar.</a:t>
          </a:r>
          <a:r>
            <a:rPr lang="en-US" sz="1100" u="sng" baseline="0">
              <a:effectLst/>
            </a:rPr>
            <a:t> 17 </a:t>
          </a:r>
          <a:r>
            <a:rPr lang="en-US" sz="1100" baseline="0">
              <a:effectLst/>
            </a:rPr>
            <a:t>Feast of </a:t>
          </a:r>
        </a:p>
        <a:p>
          <a:r>
            <a:rPr lang="en-US" sz="1100" baseline="0">
              <a:effectLst/>
            </a:rPr>
            <a:t>     St. Patrick</a:t>
          </a:r>
        </a:p>
        <a:p>
          <a:endParaRPr lang="en-US" sz="1100" baseline="0">
            <a:effectLst/>
          </a:endParaRPr>
        </a:p>
        <a:p>
          <a:r>
            <a:rPr lang="en-US" sz="1100" u="sng" baseline="0">
              <a:effectLst/>
            </a:rPr>
            <a:t>April 6  </a:t>
          </a:r>
          <a:r>
            <a:rPr lang="en-US" sz="1100" b="1" baseline="0">
              <a:effectLst/>
            </a:rPr>
            <a:t>Holy Thursday</a:t>
          </a:r>
        </a:p>
        <a:p>
          <a:r>
            <a:rPr lang="en-US" sz="1100" u="sng" baseline="0">
              <a:effectLst/>
            </a:rPr>
            <a:t>April 7 </a:t>
          </a:r>
          <a:r>
            <a:rPr lang="en-US" sz="1100" b="1" baseline="0">
              <a:effectLst/>
            </a:rPr>
            <a:t>Good Friday</a:t>
          </a:r>
        </a:p>
        <a:p>
          <a:r>
            <a:rPr lang="en-US" sz="1100" u="sng" baseline="0">
              <a:effectLst/>
            </a:rPr>
            <a:t>April 8 </a:t>
          </a:r>
          <a:r>
            <a:rPr lang="en-US" sz="1100" b="1" baseline="0">
              <a:effectLst/>
            </a:rPr>
            <a:t>Holy Saturday</a:t>
          </a:r>
        </a:p>
        <a:p>
          <a:r>
            <a:rPr lang="en-US" sz="1100" u="sng" baseline="0">
              <a:effectLst/>
            </a:rPr>
            <a:t>April 9  </a:t>
          </a:r>
          <a:r>
            <a:rPr lang="en-US" sz="1100" b="1" baseline="0">
              <a:effectLst/>
            </a:rPr>
            <a:t>Easter Sunday</a:t>
          </a:r>
        </a:p>
        <a:p>
          <a:r>
            <a:rPr lang="en-US" sz="1100" b="0" u="sng" baseline="0">
              <a:effectLst/>
            </a:rPr>
            <a:t>April 16 </a:t>
          </a:r>
          <a:r>
            <a:rPr lang="en-US" sz="1100" b="1" baseline="0">
              <a:effectLst/>
            </a:rPr>
            <a:t>Divine Mercy Sunday </a:t>
          </a:r>
          <a:r>
            <a:rPr lang="en-US" sz="1100" b="0" baseline="0">
              <a:effectLst/>
            </a:rPr>
            <a:t>(party after Mass)</a:t>
          </a:r>
        </a:p>
        <a:p>
          <a:endParaRPr lang="en-US" sz="1100" baseline="0">
            <a:effectLst/>
          </a:endParaRPr>
        </a:p>
        <a:p>
          <a:r>
            <a:rPr lang="en-US" sz="1100" u="sng" baseline="0">
              <a:effectLst/>
            </a:rPr>
            <a:t>April 23 </a:t>
          </a:r>
          <a:r>
            <a:rPr lang="en-US" sz="1100" b="1" baseline="0">
              <a:effectLst/>
            </a:rPr>
            <a:t>First Communion </a:t>
          </a:r>
          <a:r>
            <a:rPr lang="en-US" sz="1100" baseline="0">
              <a:effectLst/>
            </a:rPr>
            <a:t>(tentative) </a:t>
          </a:r>
        </a:p>
        <a:p>
          <a:endParaRPr lang="en-US" sz="1100" baseline="0">
            <a:effectLst/>
          </a:endParaRPr>
        </a:p>
        <a:p>
          <a:r>
            <a:rPr lang="en-US" sz="1100" u="sng" baseline="0">
              <a:effectLst/>
            </a:rPr>
            <a:t>April 30</a:t>
          </a:r>
          <a:r>
            <a:rPr lang="en-US" sz="1100" u="none" baseline="0">
              <a:effectLst/>
            </a:rPr>
            <a:t> - </a:t>
          </a:r>
          <a:r>
            <a:rPr lang="en-US" sz="1100" b="1" u="none" baseline="0">
              <a:effectLst/>
            </a:rPr>
            <a:t>Confirmation Ceremony </a:t>
          </a:r>
          <a:r>
            <a:rPr lang="en-US" sz="1100" b="0" u="none" baseline="0">
              <a:effectLst/>
            </a:rPr>
            <a:t>- 3:30 at St. Mary Magdelene Parish</a:t>
          </a:r>
        </a:p>
        <a:p>
          <a:endParaRPr lang="en-US" sz="1100" b="0" u="none" baseline="0">
            <a:effectLst/>
          </a:endParaRPr>
        </a:p>
        <a:p>
          <a:r>
            <a:rPr lang="en-US" sz="1100" b="1" u="none" baseline="0">
              <a:effectLst/>
            </a:rPr>
            <a:t>NOTE:  </a:t>
          </a:r>
          <a:r>
            <a:rPr lang="en-US" sz="1100" b="0" u="none" baseline="0">
              <a:effectLst/>
            </a:rPr>
            <a:t>May Youth group switched to first Wed. of the month</a:t>
          </a:r>
          <a:endParaRPr lang="en-US" sz="1100" u="sng" baseline="0">
            <a:effectLst/>
          </a:endParaRPr>
        </a:p>
        <a:p>
          <a:endParaRPr lang="en-US" sz="1000" b="1" i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May 7 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Last Class.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eal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games after mass.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event the need to cancel class is necessary, we will contact you. Please feel free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call Steph Hansen 920-867-5067 or 920-277-8844 if you are wondering about a possible cancelation.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 b="1" i="1">
            <a:solidFill>
              <a:sysClr val="windowText" lastClr="000000"/>
            </a:solidFill>
          </a:endParaRPr>
        </a:p>
        <a:p>
          <a:endParaRPr lang="en-US" sz="1000">
            <a:solidFill>
              <a:sysClr val="windowText" lastClr="000000"/>
            </a:solidFill>
          </a:endParaRPr>
        </a:p>
        <a:p>
          <a:endParaRPr lang="en-US" sz="1000">
            <a:solidFill>
              <a:sysClr val="windowText" lastClr="000000"/>
            </a:solidFill>
          </a:endParaRPr>
        </a:p>
        <a:p>
          <a:endParaRPr lang="en-US" sz="1100" b="0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US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7"/>
  <sheetViews>
    <sheetView tabSelected="1" view="pageLayout" zoomScaleNormal="100" workbookViewId="0">
      <selection activeCell="G22" sqref="G22"/>
    </sheetView>
  </sheetViews>
  <sheetFormatPr defaultColWidth="9.140625" defaultRowHeight="15" x14ac:dyDescent="0.25"/>
  <cols>
    <col min="1" max="7" width="3.140625" customWidth="1"/>
    <col min="8" max="9" width="8.7109375" customWidth="1"/>
    <col min="10" max="10" width="4.7109375" customWidth="1"/>
    <col min="11" max="17" width="3.140625" customWidth="1"/>
    <col min="18" max="18" width="8.7109375" customWidth="1"/>
    <col min="19" max="19" width="5.5703125" customWidth="1"/>
    <col min="20" max="20" width="8.7109375" hidden="1" customWidth="1"/>
  </cols>
  <sheetData>
    <row r="1" spans="1:20" x14ac:dyDescent="0.25">
      <c r="A1" s="65"/>
      <c r="B1" s="65"/>
      <c r="C1" s="65"/>
      <c r="D1" s="65"/>
      <c r="E1" s="65"/>
      <c r="F1" s="65"/>
      <c r="G1" s="65"/>
      <c r="H1" s="68"/>
      <c r="I1" s="68"/>
      <c r="J1" s="68"/>
      <c r="R1" s="1"/>
      <c r="S1" s="1"/>
      <c r="T1" s="1"/>
    </row>
    <row r="2" spans="1:20" x14ac:dyDescent="0.25">
      <c r="A2" s="44"/>
      <c r="B2" s="44"/>
      <c r="C2" s="44"/>
      <c r="D2" s="44"/>
      <c r="E2" s="44"/>
      <c r="F2" s="44"/>
      <c r="G2" s="44"/>
      <c r="H2" s="68"/>
      <c r="I2" s="68"/>
      <c r="J2" s="68"/>
      <c r="K2" s="67" t="s">
        <v>15</v>
      </c>
      <c r="L2" s="67"/>
      <c r="M2" s="67"/>
      <c r="N2" s="67"/>
      <c r="O2" s="67"/>
      <c r="P2" s="67"/>
      <c r="Q2" s="69"/>
      <c r="R2" s="1"/>
      <c r="S2" s="5" t="s">
        <v>5</v>
      </c>
      <c r="T2" s="1"/>
    </row>
    <row r="3" spans="1:20" x14ac:dyDescent="0.25">
      <c r="A3" s="66" t="s">
        <v>11</v>
      </c>
      <c r="B3" s="67"/>
      <c r="C3" s="67"/>
      <c r="D3" s="67"/>
      <c r="E3" s="67"/>
      <c r="F3" s="67"/>
      <c r="G3" s="67"/>
      <c r="H3" s="68"/>
      <c r="I3" s="68"/>
      <c r="J3" s="68"/>
      <c r="K3" s="4" t="s">
        <v>3</v>
      </c>
      <c r="L3" s="2" t="s">
        <v>0</v>
      </c>
      <c r="M3" s="2" t="s">
        <v>1</v>
      </c>
      <c r="N3" s="2" t="s">
        <v>2</v>
      </c>
      <c r="O3" s="2" t="s">
        <v>1</v>
      </c>
      <c r="P3" s="2" t="s">
        <v>4</v>
      </c>
      <c r="Q3" s="2" t="s">
        <v>3</v>
      </c>
      <c r="R3" s="1"/>
      <c r="S3" s="1"/>
      <c r="T3" s="1"/>
    </row>
    <row r="4" spans="1:20" x14ac:dyDescent="0.25">
      <c r="A4" s="2" t="s">
        <v>3</v>
      </c>
      <c r="B4" s="2" t="s">
        <v>0</v>
      </c>
      <c r="C4" s="2" t="s">
        <v>1</v>
      </c>
      <c r="D4" s="2" t="s">
        <v>2</v>
      </c>
      <c r="E4" s="2" t="s">
        <v>1</v>
      </c>
      <c r="F4" s="2" t="s">
        <v>4</v>
      </c>
      <c r="G4" s="3" t="s">
        <v>3</v>
      </c>
      <c r="H4" s="68"/>
      <c r="I4" s="68"/>
      <c r="J4" s="68"/>
      <c r="K4" s="8"/>
      <c r="L4" s="6"/>
      <c r="M4" s="6"/>
      <c r="N4" s="15">
        <v>1</v>
      </c>
      <c r="O4" s="6">
        <v>2</v>
      </c>
      <c r="P4" s="6">
        <v>3</v>
      </c>
      <c r="Q4" s="6">
        <v>4</v>
      </c>
      <c r="R4" s="1"/>
      <c r="S4" s="1"/>
      <c r="T4" s="1"/>
    </row>
    <row r="5" spans="1:20" x14ac:dyDescent="0.25">
      <c r="A5" s="14"/>
      <c r="B5" s="31"/>
      <c r="C5" s="6"/>
      <c r="D5" s="6"/>
      <c r="E5" s="6">
        <v>1</v>
      </c>
      <c r="F5" s="6">
        <v>2</v>
      </c>
      <c r="G5" s="22">
        <v>3</v>
      </c>
      <c r="H5" s="68"/>
      <c r="I5" s="68"/>
      <c r="J5" s="68"/>
      <c r="K5" s="61">
        <v>5</v>
      </c>
      <c r="L5" s="6">
        <v>6</v>
      </c>
      <c r="M5" s="6">
        <v>7</v>
      </c>
      <c r="N5" s="38">
        <v>8</v>
      </c>
      <c r="O5" s="6">
        <v>9</v>
      </c>
      <c r="P5" s="6">
        <v>10</v>
      </c>
      <c r="Q5" s="6">
        <v>11</v>
      </c>
      <c r="R5" s="1"/>
      <c r="S5" s="1"/>
      <c r="T5" s="1"/>
    </row>
    <row r="6" spans="1:20" x14ac:dyDescent="0.25">
      <c r="A6" s="15">
        <v>4</v>
      </c>
      <c r="B6" s="14">
        <v>5</v>
      </c>
      <c r="C6" s="6">
        <v>6</v>
      </c>
      <c r="D6" s="15">
        <v>7</v>
      </c>
      <c r="E6" s="6">
        <v>8</v>
      </c>
      <c r="F6" s="6">
        <v>9</v>
      </c>
      <c r="G6" s="22">
        <v>10</v>
      </c>
      <c r="H6" s="68"/>
      <c r="I6" s="68"/>
      <c r="J6" s="68"/>
      <c r="K6" s="36">
        <v>12</v>
      </c>
      <c r="L6" s="15">
        <v>13</v>
      </c>
      <c r="M6" s="12">
        <v>14</v>
      </c>
      <c r="N6" s="15">
        <v>15</v>
      </c>
      <c r="O6" s="6">
        <v>16</v>
      </c>
      <c r="P6" s="6">
        <v>17</v>
      </c>
      <c r="Q6" s="6">
        <v>18</v>
      </c>
      <c r="R6" s="1"/>
      <c r="S6" s="1"/>
      <c r="T6" s="1"/>
    </row>
    <row r="7" spans="1:20" x14ac:dyDescent="0.25">
      <c r="A7" s="15">
        <v>11</v>
      </c>
      <c r="B7" s="6">
        <v>12</v>
      </c>
      <c r="C7" s="6">
        <v>13</v>
      </c>
      <c r="D7" s="6">
        <v>14</v>
      </c>
      <c r="E7" s="6">
        <v>15</v>
      </c>
      <c r="F7" s="6">
        <v>16</v>
      </c>
      <c r="G7" s="7">
        <v>17</v>
      </c>
      <c r="H7" s="68"/>
      <c r="I7" s="68"/>
      <c r="J7" s="68"/>
      <c r="K7" s="37" t="s">
        <v>20</v>
      </c>
      <c r="L7" s="21">
        <v>20</v>
      </c>
      <c r="M7" s="18">
        <v>21</v>
      </c>
      <c r="N7" s="63">
        <v>22</v>
      </c>
      <c r="O7" s="21">
        <v>23</v>
      </c>
      <c r="P7" s="21">
        <v>24</v>
      </c>
      <c r="Q7" s="18">
        <v>25</v>
      </c>
      <c r="R7" s="1"/>
      <c r="S7" s="1"/>
      <c r="T7" s="1"/>
    </row>
    <row r="8" spans="1:20" x14ac:dyDescent="0.25">
      <c r="A8" s="26">
        <v>18</v>
      </c>
      <c r="B8" s="6">
        <v>19</v>
      </c>
      <c r="C8" s="6">
        <v>20</v>
      </c>
      <c r="D8" s="39">
        <v>21</v>
      </c>
      <c r="E8" s="18">
        <v>22</v>
      </c>
      <c r="F8" s="18">
        <v>23</v>
      </c>
      <c r="G8" s="19">
        <v>24</v>
      </c>
      <c r="H8" s="68"/>
      <c r="I8" s="68"/>
      <c r="J8" s="68"/>
      <c r="K8" s="36">
        <v>26</v>
      </c>
      <c r="L8" s="6">
        <v>27</v>
      </c>
      <c r="M8" s="6">
        <v>28</v>
      </c>
      <c r="N8" s="6"/>
      <c r="O8" s="6"/>
      <c r="P8" s="6"/>
      <c r="Q8" s="12"/>
      <c r="R8" s="1"/>
      <c r="S8" s="1"/>
      <c r="T8" s="1"/>
    </row>
    <row r="9" spans="1:20" x14ac:dyDescent="0.25">
      <c r="A9" s="26">
        <v>25</v>
      </c>
      <c r="B9" s="6">
        <v>26</v>
      </c>
      <c r="C9" s="7">
        <v>27</v>
      </c>
      <c r="D9" s="6">
        <v>28</v>
      </c>
      <c r="E9" s="6">
        <v>29</v>
      </c>
      <c r="F9" s="6">
        <v>30</v>
      </c>
      <c r="G9" s="7"/>
      <c r="H9" s="68"/>
      <c r="I9" s="68"/>
      <c r="J9" s="68"/>
      <c r="K9" s="29"/>
      <c r="L9" s="1"/>
      <c r="M9" s="1"/>
      <c r="N9" s="1"/>
      <c r="O9" s="1"/>
      <c r="P9" s="1"/>
      <c r="Q9" s="8"/>
      <c r="R9" s="1"/>
      <c r="S9" s="1"/>
      <c r="T9" s="1"/>
    </row>
    <row r="10" spans="1:20" x14ac:dyDescent="0.25">
      <c r="A10" s="24"/>
      <c r="G10" s="45"/>
      <c r="H10" s="68"/>
      <c r="I10" s="68"/>
      <c r="J10" s="68"/>
      <c r="K10" s="70" t="s">
        <v>17</v>
      </c>
      <c r="L10" s="67"/>
      <c r="M10" s="67"/>
      <c r="N10" s="67"/>
      <c r="O10" s="67"/>
      <c r="P10" s="67"/>
      <c r="Q10" s="69"/>
      <c r="R10" s="1"/>
      <c r="S10" s="1"/>
      <c r="T10" s="1"/>
    </row>
    <row r="11" spans="1:20" x14ac:dyDescent="0.25">
      <c r="A11" s="66" t="s">
        <v>12</v>
      </c>
      <c r="B11" s="67"/>
      <c r="C11" s="67"/>
      <c r="D11" s="67"/>
      <c r="E11" s="67"/>
      <c r="F11" s="67"/>
      <c r="G11" s="67"/>
      <c r="H11" s="68"/>
      <c r="I11" s="68"/>
      <c r="J11" s="68"/>
      <c r="K11" s="4" t="s">
        <v>3</v>
      </c>
      <c r="L11" s="2" t="s">
        <v>0</v>
      </c>
      <c r="M11" s="2" t="s">
        <v>1</v>
      </c>
      <c r="N11" s="2" t="s">
        <v>2</v>
      </c>
      <c r="O11" s="2" t="s">
        <v>1</v>
      </c>
      <c r="P11" s="2" t="s">
        <v>4</v>
      </c>
      <c r="Q11" s="2" t="s">
        <v>3</v>
      </c>
      <c r="R11" s="1"/>
      <c r="S11" s="1"/>
      <c r="T11" s="1"/>
    </row>
    <row r="12" spans="1:20" x14ac:dyDescent="0.25">
      <c r="A12" s="2" t="s">
        <v>3</v>
      </c>
      <c r="B12" s="2" t="s">
        <v>0</v>
      </c>
      <c r="C12" s="2" t="s">
        <v>1</v>
      </c>
      <c r="D12" s="2" t="s">
        <v>2</v>
      </c>
      <c r="E12" s="2" t="s">
        <v>1</v>
      </c>
      <c r="F12" s="2" t="s">
        <v>4</v>
      </c>
      <c r="G12" s="3" t="s">
        <v>3</v>
      </c>
      <c r="H12" s="68"/>
      <c r="I12" s="68"/>
      <c r="J12" s="68"/>
      <c r="K12" s="8"/>
      <c r="L12" s="12"/>
      <c r="M12" s="6"/>
      <c r="N12" s="15">
        <v>1</v>
      </c>
      <c r="O12" s="6">
        <v>2</v>
      </c>
      <c r="P12" s="6">
        <v>3</v>
      </c>
      <c r="Q12" s="6">
        <v>4</v>
      </c>
      <c r="R12" s="1"/>
      <c r="S12" s="1"/>
      <c r="T12" s="1"/>
    </row>
    <row r="13" spans="1:20" x14ac:dyDescent="0.25">
      <c r="A13" s="6"/>
      <c r="B13" s="6"/>
      <c r="C13" s="6"/>
      <c r="D13" s="6"/>
      <c r="E13" s="6"/>
      <c r="F13" s="12"/>
      <c r="G13" s="17">
        <v>1</v>
      </c>
      <c r="H13" s="68"/>
      <c r="I13" s="68"/>
      <c r="J13" s="68"/>
      <c r="K13" s="36">
        <v>5</v>
      </c>
      <c r="L13" s="12">
        <v>6</v>
      </c>
      <c r="M13" s="6">
        <v>7</v>
      </c>
      <c r="N13" s="15">
        <v>8</v>
      </c>
      <c r="O13" s="12">
        <v>9</v>
      </c>
      <c r="P13" s="12">
        <v>10</v>
      </c>
      <c r="Q13" s="6">
        <v>11</v>
      </c>
      <c r="R13" s="1"/>
      <c r="S13" s="1"/>
      <c r="T13" s="1"/>
    </row>
    <row r="14" spans="1:20" x14ac:dyDescent="0.25">
      <c r="A14" s="26">
        <v>2</v>
      </c>
      <c r="B14" s="6">
        <v>3</v>
      </c>
      <c r="C14" s="6">
        <v>4</v>
      </c>
      <c r="D14" s="12">
        <v>5</v>
      </c>
      <c r="E14" s="6">
        <v>6</v>
      </c>
      <c r="F14" s="6">
        <v>7</v>
      </c>
      <c r="G14" s="22">
        <v>8</v>
      </c>
      <c r="H14" s="68"/>
      <c r="I14" s="68"/>
      <c r="J14" s="68"/>
      <c r="K14" s="33">
        <v>12</v>
      </c>
      <c r="L14" s="6">
        <v>13</v>
      </c>
      <c r="M14" s="6">
        <v>14</v>
      </c>
      <c r="N14" s="38">
        <v>15</v>
      </c>
      <c r="O14" s="6">
        <v>16</v>
      </c>
      <c r="P14" s="15">
        <v>17</v>
      </c>
      <c r="Q14" s="15">
        <v>18</v>
      </c>
      <c r="R14" s="1"/>
      <c r="S14" s="1"/>
      <c r="T14" s="1"/>
    </row>
    <row r="15" spans="1:20" x14ac:dyDescent="0.25">
      <c r="A15" s="32">
        <v>9</v>
      </c>
      <c r="B15" s="12">
        <v>10</v>
      </c>
      <c r="C15" s="6">
        <v>11</v>
      </c>
      <c r="D15" s="38">
        <v>12</v>
      </c>
      <c r="E15" s="6">
        <v>13</v>
      </c>
      <c r="F15" s="6">
        <v>14</v>
      </c>
      <c r="G15" s="7">
        <v>15</v>
      </c>
      <c r="H15" s="68"/>
      <c r="I15" s="68"/>
      <c r="J15" s="68"/>
      <c r="K15" s="36">
        <v>19</v>
      </c>
      <c r="L15" s="6">
        <v>20</v>
      </c>
      <c r="M15" s="6">
        <v>21</v>
      </c>
      <c r="N15" s="18">
        <v>22</v>
      </c>
      <c r="O15" s="25">
        <v>23</v>
      </c>
      <c r="P15" s="25">
        <v>24</v>
      </c>
      <c r="Q15" s="18">
        <v>25</v>
      </c>
      <c r="R15" s="10"/>
      <c r="S15" s="1"/>
      <c r="T15" s="1"/>
    </row>
    <row r="16" spans="1:20" x14ac:dyDescent="0.25">
      <c r="A16" s="26">
        <v>16</v>
      </c>
      <c r="B16" s="14">
        <v>17</v>
      </c>
      <c r="C16" s="6">
        <v>18</v>
      </c>
      <c r="D16" s="12">
        <v>19</v>
      </c>
      <c r="E16" s="14">
        <v>20</v>
      </c>
      <c r="F16" s="14">
        <v>21</v>
      </c>
      <c r="G16" s="7">
        <v>22</v>
      </c>
      <c r="H16" s="68"/>
      <c r="I16" s="68"/>
      <c r="J16" s="68"/>
      <c r="K16" s="36">
        <v>26</v>
      </c>
      <c r="L16" s="12">
        <v>27</v>
      </c>
      <c r="M16" s="22">
        <v>28</v>
      </c>
      <c r="N16" s="15">
        <v>29</v>
      </c>
      <c r="O16" s="13">
        <v>30</v>
      </c>
      <c r="P16" s="13">
        <v>31</v>
      </c>
      <c r="Q16" s="14"/>
      <c r="R16" s="1"/>
      <c r="S16" s="1"/>
      <c r="T16" s="1"/>
    </row>
    <row r="17" spans="1:20" x14ac:dyDescent="0.25">
      <c r="A17" s="26">
        <v>23</v>
      </c>
      <c r="B17" s="6">
        <v>24</v>
      </c>
      <c r="C17" s="6">
        <v>25</v>
      </c>
      <c r="D17" s="6">
        <v>26</v>
      </c>
      <c r="E17" s="15">
        <v>27</v>
      </c>
      <c r="F17" s="15">
        <v>28</v>
      </c>
      <c r="G17" s="7">
        <v>29</v>
      </c>
      <c r="H17" s="68"/>
      <c r="I17" s="68"/>
      <c r="J17" s="68"/>
      <c r="K17" s="48"/>
      <c r="L17" s="9"/>
      <c r="M17" s="10"/>
      <c r="N17" s="10"/>
      <c r="O17" s="10"/>
      <c r="P17" s="10"/>
      <c r="Q17" s="20"/>
      <c r="R17" s="1"/>
      <c r="S17" s="1"/>
      <c r="T17" s="1"/>
    </row>
    <row r="18" spans="1:20" x14ac:dyDescent="0.25">
      <c r="A18" s="58">
        <v>30</v>
      </c>
      <c r="B18" s="27">
        <v>31</v>
      </c>
      <c r="C18" s="23"/>
      <c r="H18" s="68"/>
      <c r="I18" s="68"/>
      <c r="J18" s="68"/>
      <c r="K18" s="67" t="s">
        <v>18</v>
      </c>
      <c r="L18" s="67"/>
      <c r="M18" s="67"/>
      <c r="N18" s="67"/>
      <c r="O18" s="67"/>
      <c r="P18" s="67"/>
      <c r="Q18" s="69"/>
      <c r="R18" s="1"/>
      <c r="S18" s="1"/>
      <c r="T18" s="1"/>
    </row>
    <row r="19" spans="1:20" x14ac:dyDescent="0.25">
      <c r="A19" s="66" t="s">
        <v>13</v>
      </c>
      <c r="B19" s="67"/>
      <c r="C19" s="67"/>
      <c r="D19" s="67"/>
      <c r="E19" s="67"/>
      <c r="F19" s="67"/>
      <c r="G19" s="67"/>
      <c r="H19" s="68"/>
      <c r="I19" s="68"/>
      <c r="J19" s="68"/>
      <c r="K19" s="4" t="s">
        <v>3</v>
      </c>
      <c r="L19" s="2" t="s">
        <v>0</v>
      </c>
      <c r="M19" s="2" t="s">
        <v>1</v>
      </c>
      <c r="N19" s="2" t="s">
        <v>2</v>
      </c>
      <c r="O19" s="2" t="s">
        <v>1</v>
      </c>
      <c r="P19" s="2" t="s">
        <v>4</v>
      </c>
      <c r="Q19" s="2" t="s">
        <v>3</v>
      </c>
      <c r="R19" s="1"/>
      <c r="S19" s="1"/>
      <c r="T19" s="1"/>
    </row>
    <row r="20" spans="1:20" x14ac:dyDescent="0.25">
      <c r="A20" s="2" t="s">
        <v>3</v>
      </c>
      <c r="B20" s="2" t="s">
        <v>0</v>
      </c>
      <c r="C20" s="2" t="s">
        <v>1</v>
      </c>
      <c r="D20" s="2" t="s">
        <v>2</v>
      </c>
      <c r="E20" s="2" t="s">
        <v>1</v>
      </c>
      <c r="F20" s="2" t="s">
        <v>4</v>
      </c>
      <c r="G20" s="3" t="s">
        <v>3</v>
      </c>
      <c r="H20" s="68"/>
      <c r="I20" s="68"/>
      <c r="J20" s="68"/>
      <c r="K20" s="8"/>
      <c r="L20" s="13"/>
      <c r="M20" s="6"/>
      <c r="N20" s="12"/>
      <c r="O20" s="15"/>
      <c r="P20" s="14"/>
      <c r="Q20" s="15">
        <v>1</v>
      </c>
      <c r="R20" s="1"/>
      <c r="S20" s="1"/>
      <c r="T20" s="1"/>
    </row>
    <row r="21" spans="1:20" x14ac:dyDescent="0.25">
      <c r="A21" s="15"/>
      <c r="B21" s="6"/>
      <c r="C21" s="6">
        <v>1</v>
      </c>
      <c r="D21" s="12">
        <v>2</v>
      </c>
      <c r="E21" s="6">
        <v>3</v>
      </c>
      <c r="F21" s="15">
        <v>4</v>
      </c>
      <c r="G21" s="7">
        <v>5</v>
      </c>
      <c r="H21" s="68"/>
      <c r="I21" s="68"/>
      <c r="J21" s="68"/>
      <c r="K21" s="36">
        <v>2</v>
      </c>
      <c r="L21" s="14">
        <v>3</v>
      </c>
      <c r="M21" s="6">
        <v>4</v>
      </c>
      <c r="N21" s="6">
        <v>5</v>
      </c>
      <c r="O21" s="12">
        <v>6</v>
      </c>
      <c r="P21" s="12">
        <v>7</v>
      </c>
      <c r="Q21" s="6">
        <v>8</v>
      </c>
      <c r="R21" s="1"/>
      <c r="S21" s="1"/>
      <c r="T21" s="1"/>
    </row>
    <row r="22" spans="1:20" x14ac:dyDescent="0.25">
      <c r="A22" s="26">
        <v>6</v>
      </c>
      <c r="B22" s="15">
        <v>7</v>
      </c>
      <c r="C22" s="13">
        <v>8</v>
      </c>
      <c r="D22" s="40">
        <v>9</v>
      </c>
      <c r="E22" s="15">
        <v>10</v>
      </c>
      <c r="F22" s="12">
        <v>11</v>
      </c>
      <c r="G22" s="22" t="s">
        <v>24</v>
      </c>
      <c r="H22" s="68"/>
      <c r="I22" s="68"/>
      <c r="J22" s="68"/>
      <c r="K22" s="33">
        <v>9</v>
      </c>
      <c r="L22" s="12">
        <v>10</v>
      </c>
      <c r="M22" s="12">
        <v>11</v>
      </c>
      <c r="N22" s="38">
        <v>12</v>
      </c>
      <c r="O22" s="30">
        <v>13</v>
      </c>
      <c r="P22" s="13">
        <v>14</v>
      </c>
      <c r="Q22" s="6">
        <v>15</v>
      </c>
      <c r="R22" s="1"/>
      <c r="S22" s="1"/>
      <c r="T22" s="1"/>
    </row>
    <row r="23" spans="1:20" x14ac:dyDescent="0.25">
      <c r="A23" s="26">
        <v>13</v>
      </c>
      <c r="B23" s="6">
        <v>14</v>
      </c>
      <c r="C23" s="6">
        <v>15</v>
      </c>
      <c r="D23" s="6">
        <v>16</v>
      </c>
      <c r="E23" s="6">
        <v>17</v>
      </c>
      <c r="F23" s="6">
        <v>18</v>
      </c>
      <c r="G23" s="7">
        <v>19</v>
      </c>
      <c r="H23" s="68"/>
      <c r="I23" s="68"/>
      <c r="J23" s="68"/>
      <c r="K23" s="36">
        <v>16</v>
      </c>
      <c r="L23" s="13">
        <v>17</v>
      </c>
      <c r="M23" s="12">
        <v>18</v>
      </c>
      <c r="N23" s="12">
        <v>19</v>
      </c>
      <c r="O23" s="21">
        <v>20</v>
      </c>
      <c r="P23" s="18">
        <v>21</v>
      </c>
      <c r="Q23" s="18">
        <v>16</v>
      </c>
      <c r="R23" s="1"/>
      <c r="S23" s="1"/>
      <c r="T23" s="1"/>
    </row>
    <row r="24" spans="1:20" x14ac:dyDescent="0.25">
      <c r="A24" s="32">
        <v>20</v>
      </c>
      <c r="B24" s="6">
        <v>21</v>
      </c>
      <c r="C24" s="6">
        <v>22</v>
      </c>
      <c r="D24" s="42">
        <v>23</v>
      </c>
      <c r="E24" s="14">
        <v>24</v>
      </c>
      <c r="F24" s="14">
        <v>25</v>
      </c>
      <c r="G24" s="7">
        <v>26</v>
      </c>
      <c r="H24" s="68"/>
      <c r="I24" s="68"/>
      <c r="J24" s="68"/>
      <c r="K24" s="36">
        <v>23</v>
      </c>
      <c r="L24" s="6">
        <v>24</v>
      </c>
      <c r="M24" s="6">
        <v>25</v>
      </c>
      <c r="N24" s="7">
        <v>26</v>
      </c>
      <c r="O24" s="6">
        <v>27</v>
      </c>
      <c r="P24" s="6">
        <v>28</v>
      </c>
      <c r="Q24" s="6">
        <v>19</v>
      </c>
      <c r="R24" s="1"/>
      <c r="S24" s="1"/>
      <c r="T24" s="1"/>
    </row>
    <row r="25" spans="1:20" x14ac:dyDescent="0.25">
      <c r="A25" s="32">
        <v>27</v>
      </c>
      <c r="B25" s="6">
        <v>28</v>
      </c>
      <c r="C25" s="6">
        <v>29</v>
      </c>
      <c r="D25" s="13">
        <v>30</v>
      </c>
      <c r="E25" s="12"/>
      <c r="F25" s="12"/>
      <c r="G25" s="7"/>
      <c r="H25" s="68"/>
      <c r="I25" s="68"/>
      <c r="J25" s="68"/>
      <c r="K25" s="64" t="s">
        <v>23</v>
      </c>
      <c r="L25" s="1"/>
      <c r="M25" s="1"/>
      <c r="N25" s="1"/>
      <c r="O25" s="1"/>
      <c r="P25" s="1"/>
      <c r="Q25" s="20"/>
      <c r="R25" s="1"/>
      <c r="S25" s="1"/>
      <c r="T25" s="1"/>
    </row>
    <row r="26" spans="1:20" x14ac:dyDescent="0.25">
      <c r="A26" s="17"/>
      <c r="H26" s="68"/>
      <c r="I26" s="68"/>
      <c r="J26" s="68"/>
      <c r="K26" s="67" t="s">
        <v>19</v>
      </c>
      <c r="L26" s="67"/>
      <c r="M26" s="67"/>
      <c r="N26" s="67"/>
      <c r="O26" s="67"/>
      <c r="P26" s="67"/>
      <c r="Q26" s="69"/>
      <c r="R26" s="1"/>
      <c r="S26" s="1"/>
      <c r="T26" s="1"/>
    </row>
    <row r="27" spans="1:20" x14ac:dyDescent="0.25">
      <c r="A27" s="66" t="s">
        <v>14</v>
      </c>
      <c r="B27" s="67"/>
      <c r="C27" s="67"/>
      <c r="D27" s="67"/>
      <c r="E27" s="67"/>
      <c r="F27" s="67"/>
      <c r="G27" s="67"/>
      <c r="H27" s="68"/>
      <c r="I27" s="68"/>
      <c r="J27" s="68"/>
      <c r="K27" s="4" t="s">
        <v>3</v>
      </c>
      <c r="L27" s="2" t="s">
        <v>0</v>
      </c>
      <c r="M27" s="2" t="s">
        <v>1</v>
      </c>
      <c r="N27" s="2" t="s">
        <v>2</v>
      </c>
      <c r="O27" s="2" t="s">
        <v>1</v>
      </c>
      <c r="P27" s="2" t="s">
        <v>4</v>
      </c>
      <c r="Q27" s="2" t="s">
        <v>3</v>
      </c>
      <c r="R27" s="1"/>
      <c r="S27" s="1"/>
      <c r="T27" s="1"/>
    </row>
    <row r="28" spans="1:20" x14ac:dyDescent="0.25">
      <c r="A28" s="2" t="s">
        <v>3</v>
      </c>
      <c r="B28" s="2" t="s">
        <v>0</v>
      </c>
      <c r="C28" s="2" t="s">
        <v>1</v>
      </c>
      <c r="D28" s="2" t="s">
        <v>2</v>
      </c>
      <c r="E28" s="2" t="s">
        <v>1</v>
      </c>
      <c r="F28" s="2" t="s">
        <v>4</v>
      </c>
      <c r="G28" s="3" t="s">
        <v>3</v>
      </c>
      <c r="H28" s="68"/>
      <c r="I28" s="68"/>
      <c r="J28" s="68"/>
      <c r="K28" s="8"/>
      <c r="L28" s="6">
        <v>1</v>
      </c>
      <c r="M28" s="6">
        <v>2</v>
      </c>
      <c r="N28" s="38">
        <v>3</v>
      </c>
      <c r="O28" s="6">
        <v>4</v>
      </c>
      <c r="P28" s="6">
        <v>5</v>
      </c>
      <c r="Q28" s="6">
        <v>6</v>
      </c>
      <c r="R28" s="1"/>
      <c r="S28" s="1"/>
      <c r="T28" s="1"/>
    </row>
    <row r="29" spans="1:20" x14ac:dyDescent="0.25">
      <c r="A29" s="6"/>
      <c r="B29" s="6"/>
      <c r="C29" s="6"/>
      <c r="D29" s="6"/>
      <c r="E29" s="6">
        <v>1</v>
      </c>
      <c r="F29" s="6">
        <v>2</v>
      </c>
      <c r="G29" s="7" t="s">
        <v>21</v>
      </c>
      <c r="H29" s="68"/>
      <c r="I29" s="68"/>
      <c r="J29" s="68"/>
      <c r="K29" s="36">
        <v>7</v>
      </c>
      <c r="L29" s="6">
        <v>8</v>
      </c>
      <c r="M29" s="6">
        <v>9</v>
      </c>
      <c r="N29" s="6">
        <v>10</v>
      </c>
      <c r="O29" s="6">
        <v>11</v>
      </c>
      <c r="P29" s="6">
        <v>12</v>
      </c>
      <c r="Q29" s="6">
        <v>13</v>
      </c>
      <c r="R29" s="1"/>
      <c r="S29" s="1"/>
      <c r="T29" s="1"/>
    </row>
    <row r="30" spans="1:20" x14ac:dyDescent="0.25">
      <c r="A30" s="26">
        <v>4</v>
      </c>
      <c r="B30" s="6">
        <v>5</v>
      </c>
      <c r="C30" s="6">
        <v>6</v>
      </c>
      <c r="D30" s="38">
        <v>7</v>
      </c>
      <c r="E30" s="6">
        <v>8</v>
      </c>
      <c r="F30" s="6">
        <v>9</v>
      </c>
      <c r="G30" s="22" t="s">
        <v>22</v>
      </c>
      <c r="H30" s="68"/>
      <c r="I30" s="68"/>
      <c r="J30" s="68"/>
      <c r="K30" s="43">
        <v>14</v>
      </c>
      <c r="L30" s="6">
        <v>15</v>
      </c>
      <c r="M30" s="6">
        <v>16</v>
      </c>
      <c r="N30" s="15">
        <v>17</v>
      </c>
      <c r="O30" s="6">
        <v>18</v>
      </c>
      <c r="P30" s="6">
        <v>19</v>
      </c>
      <c r="Q30" s="6">
        <v>20</v>
      </c>
      <c r="R30" s="1"/>
      <c r="S30" s="1"/>
      <c r="T30" s="1"/>
    </row>
    <row r="31" spans="1:20" x14ac:dyDescent="0.25">
      <c r="A31" s="32">
        <v>11</v>
      </c>
      <c r="B31" s="6">
        <v>12</v>
      </c>
      <c r="C31" s="6">
        <v>13</v>
      </c>
      <c r="D31" s="6">
        <v>14</v>
      </c>
      <c r="E31" s="6">
        <v>15</v>
      </c>
      <c r="F31" s="6">
        <v>16</v>
      </c>
      <c r="G31" s="7">
        <v>17</v>
      </c>
      <c r="H31" s="68"/>
      <c r="I31" s="68"/>
      <c r="J31" s="68"/>
      <c r="K31" s="43">
        <v>21</v>
      </c>
      <c r="L31" s="6">
        <v>22</v>
      </c>
      <c r="M31" s="6">
        <v>23</v>
      </c>
      <c r="N31" s="15">
        <v>24</v>
      </c>
      <c r="O31" s="6">
        <v>25</v>
      </c>
      <c r="P31" s="12">
        <v>26</v>
      </c>
      <c r="Q31" s="6">
        <v>27</v>
      </c>
      <c r="R31" s="1"/>
      <c r="S31" s="1"/>
      <c r="T31" s="1"/>
    </row>
    <row r="32" spans="1:20" x14ac:dyDescent="0.25">
      <c r="A32" s="34">
        <v>18</v>
      </c>
      <c r="B32" s="12">
        <v>19</v>
      </c>
      <c r="C32" s="13">
        <v>20</v>
      </c>
      <c r="D32" s="14">
        <v>21</v>
      </c>
      <c r="E32" s="14">
        <v>22</v>
      </c>
      <c r="F32" s="14">
        <v>23</v>
      </c>
      <c r="G32" s="59">
        <v>24</v>
      </c>
      <c r="H32" s="68"/>
      <c r="I32" s="68"/>
      <c r="J32" s="68"/>
      <c r="K32" s="43">
        <v>28</v>
      </c>
      <c r="L32" s="13">
        <v>29</v>
      </c>
      <c r="M32" s="6">
        <v>30</v>
      </c>
      <c r="N32" s="6">
        <v>31</v>
      </c>
      <c r="O32" s="6"/>
      <c r="P32" s="15"/>
      <c r="Q32" s="6"/>
      <c r="R32" s="10"/>
      <c r="S32" s="1"/>
      <c r="T32" s="1"/>
    </row>
    <row r="33" spans="1:20" x14ac:dyDescent="0.25">
      <c r="A33" s="35">
        <v>25</v>
      </c>
      <c r="B33" s="14">
        <v>26</v>
      </c>
      <c r="C33" s="14">
        <v>27</v>
      </c>
      <c r="D33" s="41">
        <v>28</v>
      </c>
      <c r="E33" s="14">
        <v>29</v>
      </c>
      <c r="F33" s="13">
        <v>30</v>
      </c>
      <c r="G33" s="46">
        <v>31</v>
      </c>
      <c r="H33" s="68"/>
      <c r="I33" s="68"/>
      <c r="J33" s="68"/>
      <c r="K33" s="10"/>
      <c r="L33" s="62"/>
      <c r="M33" s="10"/>
      <c r="N33" s="10"/>
      <c r="O33" s="10"/>
      <c r="P33" s="9"/>
      <c r="Q33" s="10"/>
      <c r="R33" s="1"/>
      <c r="S33" s="1"/>
      <c r="T33" s="1"/>
    </row>
    <row r="34" spans="1:20" x14ac:dyDescent="0.25">
      <c r="A34" s="28"/>
      <c r="B34" s="27"/>
      <c r="C34" s="1"/>
      <c r="D34" s="1"/>
      <c r="E34" s="1"/>
      <c r="F34" s="1"/>
      <c r="G34" s="29"/>
      <c r="H34" s="68"/>
      <c r="I34" s="68"/>
      <c r="J34" s="68"/>
      <c r="K34" s="44"/>
      <c r="Q34" s="49"/>
      <c r="R34" s="1"/>
      <c r="S34" s="1"/>
      <c r="T34" s="1"/>
    </row>
    <row r="35" spans="1:20" x14ac:dyDescent="0.25">
      <c r="A35" s="66" t="s">
        <v>16</v>
      </c>
      <c r="B35" s="67"/>
      <c r="C35" s="67"/>
      <c r="D35" s="67"/>
      <c r="E35" s="67"/>
      <c r="F35" s="67"/>
      <c r="G35" s="67"/>
      <c r="H35" s="68"/>
      <c r="I35" s="68"/>
      <c r="J35" s="68"/>
      <c r="K35" s="10"/>
      <c r="L35" s="1"/>
      <c r="M35" s="1"/>
      <c r="N35" s="1"/>
      <c r="O35" s="1"/>
      <c r="P35" s="1"/>
      <c r="Q35" s="10"/>
      <c r="R35" s="1"/>
      <c r="S35" s="1"/>
      <c r="T35" s="1"/>
    </row>
    <row r="36" spans="1:20" x14ac:dyDescent="0.25">
      <c r="A36" s="11" t="s">
        <v>3</v>
      </c>
      <c r="B36" s="11" t="s">
        <v>0</v>
      </c>
      <c r="C36" s="11" t="s">
        <v>1</v>
      </c>
      <c r="D36" s="11" t="s">
        <v>2</v>
      </c>
      <c r="E36" s="11" t="s">
        <v>1</v>
      </c>
      <c r="F36" s="11" t="s">
        <v>4</v>
      </c>
      <c r="G36" s="47" t="s">
        <v>3</v>
      </c>
      <c r="H36" s="68"/>
      <c r="I36" s="68"/>
      <c r="J36" s="68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3">
        <v>1</v>
      </c>
      <c r="B37" s="12">
        <v>2</v>
      </c>
      <c r="C37" s="13">
        <v>3</v>
      </c>
      <c r="D37" s="12">
        <v>4</v>
      </c>
      <c r="E37" s="12">
        <v>5</v>
      </c>
      <c r="F37" s="15">
        <v>6</v>
      </c>
      <c r="G37" s="60">
        <v>7</v>
      </c>
      <c r="H37" s="68"/>
      <c r="I37" s="68"/>
      <c r="J37" s="68"/>
      <c r="K37" s="1"/>
      <c r="L37" s="1"/>
      <c r="M37" s="1"/>
      <c r="N37" s="1"/>
      <c r="O37" s="1"/>
      <c r="P37" s="1"/>
      <c r="Q37" s="1"/>
      <c r="R37" s="1"/>
      <c r="S37" s="1"/>
    </row>
    <row r="38" spans="1:20" x14ac:dyDescent="0.25">
      <c r="A38" s="26">
        <v>8</v>
      </c>
      <c r="B38" s="6">
        <v>9</v>
      </c>
      <c r="C38" s="6">
        <v>10</v>
      </c>
      <c r="D38" s="6">
        <v>11</v>
      </c>
      <c r="E38" s="6">
        <v>12</v>
      </c>
      <c r="F38" s="6">
        <v>13</v>
      </c>
      <c r="G38" s="7">
        <v>14</v>
      </c>
      <c r="H38" s="68"/>
      <c r="I38" s="68"/>
      <c r="J38" s="68"/>
      <c r="K38" s="50"/>
      <c r="L38" s="51" t="s">
        <v>7</v>
      </c>
      <c r="M38" s="51"/>
      <c r="N38" s="51"/>
      <c r="O38" s="51"/>
      <c r="P38" s="51"/>
      <c r="Q38" s="20"/>
      <c r="R38" s="1"/>
      <c r="S38" s="1"/>
    </row>
    <row r="39" spans="1:20" x14ac:dyDescent="0.25">
      <c r="A39" s="32">
        <v>15</v>
      </c>
      <c r="B39" s="6">
        <v>16</v>
      </c>
      <c r="C39" s="6">
        <v>17</v>
      </c>
      <c r="D39" s="38">
        <v>18</v>
      </c>
      <c r="E39" s="12">
        <v>19</v>
      </c>
      <c r="F39" s="12">
        <v>20</v>
      </c>
      <c r="G39" s="7">
        <v>21</v>
      </c>
      <c r="H39" s="68"/>
      <c r="I39" s="68"/>
      <c r="J39" s="68"/>
      <c r="K39" s="52"/>
      <c r="L39" s="10" t="s">
        <v>8</v>
      </c>
      <c r="M39" s="10"/>
      <c r="N39" s="10"/>
      <c r="O39" s="10"/>
      <c r="P39" s="10"/>
      <c r="Q39" s="53"/>
      <c r="R39" s="1"/>
      <c r="S39" s="1"/>
    </row>
    <row r="40" spans="1:20" x14ac:dyDescent="0.25">
      <c r="A40" s="26">
        <v>22</v>
      </c>
      <c r="B40" s="15">
        <v>23</v>
      </c>
      <c r="C40" s="14">
        <v>24</v>
      </c>
      <c r="D40" s="6">
        <v>25</v>
      </c>
      <c r="E40" s="15">
        <v>26</v>
      </c>
      <c r="F40" s="15">
        <v>27</v>
      </c>
      <c r="G40" s="12">
        <v>28</v>
      </c>
      <c r="H40" s="10"/>
      <c r="I40" s="10"/>
      <c r="J40" s="10"/>
      <c r="K40" s="54"/>
      <c r="L40" s="10" t="s">
        <v>10</v>
      </c>
      <c r="M40" s="10"/>
      <c r="N40" s="10"/>
      <c r="O40" s="10"/>
      <c r="P40" s="10"/>
      <c r="Q40" s="53"/>
      <c r="R40" s="1"/>
      <c r="S40" s="1"/>
    </row>
    <row r="41" spans="1:20" x14ac:dyDescent="0.25">
      <c r="A41" s="26">
        <v>29</v>
      </c>
      <c r="B41" s="12">
        <v>30</v>
      </c>
      <c r="C41" s="15">
        <v>31</v>
      </c>
      <c r="D41" s="6"/>
      <c r="E41" s="6"/>
      <c r="F41" s="15"/>
      <c r="G41" s="6"/>
      <c r="H41" s="10"/>
      <c r="I41" s="10"/>
      <c r="J41" s="10"/>
      <c r="K41" s="55"/>
      <c r="L41" s="56" t="s">
        <v>9</v>
      </c>
      <c r="M41" s="56"/>
      <c r="N41" s="56"/>
      <c r="O41" s="56"/>
      <c r="P41" s="56"/>
      <c r="Q41" s="57"/>
      <c r="R41" s="1"/>
      <c r="S41" s="1"/>
      <c r="T41" s="1"/>
    </row>
    <row r="42" spans="1:20" x14ac:dyDescent="0.25">
      <c r="H42" s="1"/>
      <c r="I42" s="1"/>
      <c r="J42" s="1"/>
      <c r="R42" s="1"/>
      <c r="S42" s="1"/>
      <c r="T42" s="1"/>
    </row>
    <row r="43" spans="1:20" x14ac:dyDescent="0.25">
      <c r="H43" s="1"/>
      <c r="I43" s="1"/>
      <c r="J43" s="1"/>
      <c r="R43" s="1"/>
      <c r="S43" s="1"/>
      <c r="T43" s="1"/>
    </row>
    <row r="44" spans="1:20" x14ac:dyDescent="0.25">
      <c r="H44" s="1"/>
      <c r="I44" s="1"/>
      <c r="J44" s="1"/>
      <c r="R44" s="1"/>
      <c r="S44" s="1"/>
      <c r="T44" s="1"/>
    </row>
    <row r="45" spans="1:20" x14ac:dyDescent="0.25">
      <c r="H45" s="1">
        <v>18</v>
      </c>
      <c r="I45" s="1"/>
      <c r="J45" s="1"/>
      <c r="R45" s="1"/>
      <c r="S45" s="1"/>
      <c r="T45" s="1"/>
    </row>
    <row r="46" spans="1:20" x14ac:dyDescent="0.25">
      <c r="H46" s="16"/>
      <c r="I46" s="1"/>
      <c r="J46" s="1"/>
      <c r="R46" s="1"/>
      <c r="S46" s="1"/>
      <c r="T46" s="1"/>
    </row>
    <row r="47" spans="1:20" x14ac:dyDescent="0.25">
      <c r="H47" s="1"/>
      <c r="I47" s="1"/>
      <c r="J47" s="1"/>
      <c r="R47" s="1"/>
      <c r="S47" s="1"/>
      <c r="T47" s="1"/>
    </row>
  </sheetData>
  <mergeCells count="11">
    <mergeCell ref="H1:J39"/>
    <mergeCell ref="K2:Q2"/>
    <mergeCell ref="K10:Q10"/>
    <mergeCell ref="K18:Q18"/>
    <mergeCell ref="K26:Q26"/>
    <mergeCell ref="A1:G1"/>
    <mergeCell ref="A35:G35"/>
    <mergeCell ref="A27:G27"/>
    <mergeCell ref="A19:G19"/>
    <mergeCell ref="A11:G11"/>
    <mergeCell ref="A3:G3"/>
  </mergeCells>
  <pageMargins left="0.7" right="0.7" top="0.6" bottom="0" header="0.3" footer="0.3"/>
  <pageSetup orientation="portrait" r:id="rId1"/>
  <headerFooter scaleWithDoc="0" alignWithMargins="0">
    <oddHeader>&amp;C&amp;20 2022-2023 Faith Formation Calendar (tentative)</oddHeader>
  </headerFooter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4"/>
  <sheetViews>
    <sheetView workbookViewId="0">
      <selection activeCell="IP4" sqref="IP4"/>
    </sheetView>
  </sheetViews>
  <sheetFormatPr defaultRowHeight="15" x14ac:dyDescent="0.25"/>
  <sheetData>
    <row r="1" spans="1:256" x14ac:dyDescent="0.25">
      <c r="A1">
        <f>IF(Sheet2!1:1,"AAAAADv+FgA=",0)</f>
        <v>0</v>
      </c>
      <c r="B1" t="e">
        <f>AND(Sheet2!A1,"AAAAADv+FgE=")</f>
        <v>#VALUE!</v>
      </c>
      <c r="C1" t="e">
        <f>AND(Sheet2!B1,"AAAAADv+FgI=")</f>
        <v>#VALUE!</v>
      </c>
      <c r="D1" t="e">
        <f>AND(Sheet2!C1,"AAAAADv+FgM=")</f>
        <v>#VALUE!</v>
      </c>
      <c r="E1" t="e">
        <f>AND(Sheet2!D1,"AAAAADv+FgQ=")</f>
        <v>#VALUE!</v>
      </c>
      <c r="F1" t="e">
        <f>AND(Sheet2!E1,"AAAAADv+FgU=")</f>
        <v>#VALUE!</v>
      </c>
      <c r="G1" t="e">
        <f>AND(Sheet2!F1,"AAAAADv+FgY=")</f>
        <v>#VALUE!</v>
      </c>
      <c r="H1" t="e">
        <f>AND(Sheet2!G1,"AAAAADv+Fgc=")</f>
        <v>#VALUE!</v>
      </c>
      <c r="I1" t="e">
        <f>AND(Sheet2!H1,"AAAAADv+Fgg=")</f>
        <v>#VALUE!</v>
      </c>
      <c r="J1" t="e">
        <f>AND(Sheet2!I1,"AAAAADv+Fgk=")</f>
        <v>#VALUE!</v>
      </c>
      <c r="K1" t="e">
        <f>AND(Sheet2!J1,"AAAAADv+Fgo=")</f>
        <v>#VALUE!</v>
      </c>
      <c r="L1" t="e">
        <f>AND(Sheet2!K2,"AAAAADv+Fgs=")</f>
        <v>#VALUE!</v>
      </c>
      <c r="M1" t="e">
        <f>AND(Sheet2!L2,"AAAAADv+Fgw=")</f>
        <v>#VALUE!</v>
      </c>
      <c r="N1" t="e">
        <f>AND(Sheet2!M2,"AAAAADv+Fg0=")</f>
        <v>#VALUE!</v>
      </c>
      <c r="O1" t="e">
        <f>AND(Sheet2!N2,"AAAAADv+Fg4=")</f>
        <v>#VALUE!</v>
      </c>
      <c r="P1" t="e">
        <f>AND(Sheet2!O2,"AAAAADv+Fg8=")</f>
        <v>#VALUE!</v>
      </c>
      <c r="Q1" t="e">
        <f>AND(Sheet2!P2,"AAAAADv+FhA=")</f>
        <v>#VALUE!</v>
      </c>
      <c r="R1" t="e">
        <f>AND(Sheet2!Q2,"AAAAADv+FhE=")</f>
        <v>#VALUE!</v>
      </c>
      <c r="S1" t="e">
        <f>AND(Sheet2!R1,"AAAAADv+FhI=")</f>
        <v>#VALUE!</v>
      </c>
      <c r="T1" t="e">
        <f>AND(Sheet2!S1,"AAAAADv+FhM=")</f>
        <v>#VALUE!</v>
      </c>
      <c r="U1" t="e">
        <f>AND(Sheet2!T1,"AAAAADv+FhQ=")</f>
        <v>#VALUE!</v>
      </c>
      <c r="V1">
        <f>IF(Sheet2!2:2,"AAAAADv+FhU=",0)</f>
        <v>0</v>
      </c>
      <c r="W1" t="e">
        <f>AND(Sheet2!#REF!,"AAAAADv+FhY=")</f>
        <v>#REF!</v>
      </c>
      <c r="X1" t="e">
        <f>AND(Sheet2!#REF!,"AAAAADv+Fhc=")</f>
        <v>#REF!</v>
      </c>
      <c r="Y1" t="e">
        <f>AND(Sheet2!#REF!,"AAAAADv+Fhg=")</f>
        <v>#REF!</v>
      </c>
      <c r="Z1" t="e">
        <f>AND(Sheet2!#REF!,"AAAAADv+Fhk=")</f>
        <v>#REF!</v>
      </c>
      <c r="AA1" t="e">
        <f>AND(Sheet2!#REF!,"AAAAADv+Fho=")</f>
        <v>#REF!</v>
      </c>
      <c r="AB1" t="e">
        <f>AND(Sheet2!#REF!,"AAAAADv+Fhs=")</f>
        <v>#REF!</v>
      </c>
      <c r="AC1" t="e">
        <f>AND(Sheet2!#REF!,"AAAAADv+Fhw=")</f>
        <v>#REF!</v>
      </c>
      <c r="AD1" t="e">
        <f>AND(Sheet2!H2,"AAAAADv+Fh0=")</f>
        <v>#VALUE!</v>
      </c>
      <c r="AE1" t="e">
        <f>AND(Sheet2!I2,"AAAAADv+Fh4=")</f>
        <v>#VALUE!</v>
      </c>
      <c r="AF1" t="e">
        <f>AND(Sheet2!J2,"AAAAADv+Fh8=")</f>
        <v>#VALUE!</v>
      </c>
      <c r="AG1" t="e">
        <f>AND(Sheet2!K3,"AAAAADv+FiA=")</f>
        <v>#VALUE!</v>
      </c>
      <c r="AH1" t="e">
        <f>AND(Sheet2!L3,"AAAAADv+FiE=")</f>
        <v>#VALUE!</v>
      </c>
      <c r="AI1" t="e">
        <f>AND(Sheet2!M3,"AAAAADv+FiI=")</f>
        <v>#VALUE!</v>
      </c>
      <c r="AJ1" t="e">
        <f>AND(Sheet2!N3,"AAAAADv+FiM=")</f>
        <v>#VALUE!</v>
      </c>
      <c r="AK1" t="e">
        <f>AND(Sheet2!O3,"AAAAADv+FiQ=")</f>
        <v>#VALUE!</v>
      </c>
      <c r="AL1" t="e">
        <f>AND(Sheet2!P3,"AAAAADv+FiU=")</f>
        <v>#VALUE!</v>
      </c>
      <c r="AM1" t="e">
        <f>AND(Sheet2!Q3,"AAAAADv+FiY=")</f>
        <v>#VALUE!</v>
      </c>
      <c r="AN1" t="e">
        <f>AND(Sheet2!R2,"AAAAADv+Fic=")</f>
        <v>#VALUE!</v>
      </c>
      <c r="AO1" t="e">
        <f>AND(Sheet2!S2,"AAAAADv+Fig=")</f>
        <v>#VALUE!</v>
      </c>
      <c r="AP1" t="e">
        <f>AND(Sheet2!T2,"AAAAADv+Fik=")</f>
        <v>#VALUE!</v>
      </c>
      <c r="AQ1">
        <f>IF(Sheet2!3:3,"AAAAADv+Fio=",0)</f>
        <v>0</v>
      </c>
      <c r="AR1" t="e">
        <f>AND(Sheet2!#REF!,"AAAAADv+Fis=")</f>
        <v>#REF!</v>
      </c>
      <c r="AS1" t="e">
        <f>AND(Sheet2!#REF!,"AAAAADv+Fiw=")</f>
        <v>#REF!</v>
      </c>
      <c r="AT1" t="e">
        <f>AND(Sheet2!#REF!,"AAAAADv+Fi0=")</f>
        <v>#REF!</v>
      </c>
      <c r="AU1" t="e">
        <f>AND(Sheet2!#REF!,"AAAAADv+Fi4=")</f>
        <v>#REF!</v>
      </c>
      <c r="AV1" t="e">
        <f>AND(Sheet2!#REF!,"AAAAADv+Fi8=")</f>
        <v>#REF!</v>
      </c>
      <c r="AW1" t="e">
        <f>AND(Sheet2!#REF!,"AAAAADv+FjA=")</f>
        <v>#REF!</v>
      </c>
      <c r="AX1" t="e">
        <f>AND(Sheet2!#REF!,"AAAAADv+FjE=")</f>
        <v>#REF!</v>
      </c>
      <c r="AY1" t="e">
        <f>AND(Sheet2!H3,"AAAAADv+FjI=")</f>
        <v>#VALUE!</v>
      </c>
      <c r="AZ1" t="e">
        <f>AND(Sheet2!I3,"AAAAADv+FjM=")</f>
        <v>#VALUE!</v>
      </c>
      <c r="BA1" t="e">
        <f>AND(Sheet2!J3,"AAAAADv+FjQ=")</f>
        <v>#VALUE!</v>
      </c>
      <c r="BB1" t="e">
        <f>AND(Sheet2!K4,"AAAAADv+FjU=")</f>
        <v>#VALUE!</v>
      </c>
      <c r="BC1" t="e">
        <f>AND(Sheet2!L4,"AAAAADv+FjY=")</f>
        <v>#VALUE!</v>
      </c>
      <c r="BD1" t="e">
        <f>AND(Sheet2!M4,"AAAAADv+Fjc=")</f>
        <v>#VALUE!</v>
      </c>
      <c r="BE1" t="e">
        <f>AND(Sheet2!N4,"AAAAADv+Fjg=")</f>
        <v>#VALUE!</v>
      </c>
      <c r="BF1" t="e">
        <f>AND(Sheet2!O4,"AAAAADv+Fjk=")</f>
        <v>#VALUE!</v>
      </c>
      <c r="BG1" t="e">
        <f>AND(Sheet2!P4,"AAAAADv+Fjo=")</f>
        <v>#VALUE!</v>
      </c>
      <c r="BH1" t="e">
        <f>AND(Sheet2!Q4,"AAAAADv+Fjs=")</f>
        <v>#VALUE!</v>
      </c>
      <c r="BI1" t="e">
        <f>AND(Sheet2!R3,"AAAAADv+Fjw=")</f>
        <v>#VALUE!</v>
      </c>
      <c r="BJ1" t="e">
        <f>AND(Sheet2!S3,"AAAAADv+Fj0=")</f>
        <v>#VALUE!</v>
      </c>
      <c r="BK1" t="e">
        <f>AND(Sheet2!T3,"AAAAADv+Fj4=")</f>
        <v>#VALUE!</v>
      </c>
      <c r="BL1">
        <f>IF(Sheet2!4:4,"AAAAADv+Fj8=",0)</f>
        <v>0</v>
      </c>
      <c r="BM1" t="e">
        <f>AND(Sheet2!#REF!,"AAAAADv+FkA=")</f>
        <v>#REF!</v>
      </c>
      <c r="BN1" t="e">
        <f>AND(Sheet2!#REF!,"AAAAADv+FkE=")</f>
        <v>#REF!</v>
      </c>
      <c r="BO1" t="e">
        <f>AND(Sheet2!#REF!,"AAAAADv+FkI=")</f>
        <v>#REF!</v>
      </c>
      <c r="BP1" t="e">
        <f>AND(Sheet2!#REF!,"AAAAADv+FkM=")</f>
        <v>#REF!</v>
      </c>
      <c r="BQ1" t="e">
        <f>AND(Sheet2!#REF!,"AAAAADv+FkQ=")</f>
        <v>#REF!</v>
      </c>
      <c r="BR1" t="e">
        <f>AND(Sheet2!#REF!,"AAAAADv+FkU=")</f>
        <v>#REF!</v>
      </c>
      <c r="BS1" t="e">
        <f>AND(Sheet2!#REF!,"AAAAADv+FkY=")</f>
        <v>#REF!</v>
      </c>
      <c r="BT1" t="e">
        <f>AND(Sheet2!H4,"AAAAADv+Fkc=")</f>
        <v>#VALUE!</v>
      </c>
      <c r="BU1" t="e">
        <f>AND(Sheet2!I4,"AAAAADv+Fkg=")</f>
        <v>#VALUE!</v>
      </c>
      <c r="BV1" t="e">
        <f>AND(Sheet2!J4,"AAAAADv+Fkk=")</f>
        <v>#VALUE!</v>
      </c>
      <c r="BW1" t="e">
        <f>AND(Sheet2!K5,"AAAAADv+Fko=")</f>
        <v>#VALUE!</v>
      </c>
      <c r="BX1" t="e">
        <f>AND(Sheet2!L5,"AAAAADv+Fks=")</f>
        <v>#VALUE!</v>
      </c>
      <c r="BY1" t="e">
        <f>AND(Sheet2!M5,"AAAAADv+Fkw=")</f>
        <v>#VALUE!</v>
      </c>
      <c r="BZ1" t="e">
        <f>AND(Sheet2!N5,"AAAAADv+Fk0=")</f>
        <v>#VALUE!</v>
      </c>
      <c r="CA1" t="e">
        <f>AND(Sheet2!O5,"AAAAADv+Fk4=")</f>
        <v>#VALUE!</v>
      </c>
      <c r="CB1" t="e">
        <f>AND(Sheet2!P5,"AAAAADv+Fk8=")</f>
        <v>#VALUE!</v>
      </c>
      <c r="CC1" t="e">
        <f>AND(Sheet2!Q5,"AAAAADv+FlA=")</f>
        <v>#VALUE!</v>
      </c>
      <c r="CD1" t="e">
        <f>AND(Sheet2!R4,"AAAAADv+FlE=")</f>
        <v>#VALUE!</v>
      </c>
      <c r="CE1" t="e">
        <f>AND(Sheet2!S4,"AAAAADv+FlI=")</f>
        <v>#VALUE!</v>
      </c>
      <c r="CF1" t="e">
        <f>AND(Sheet2!T4,"AAAAADv+FlM=")</f>
        <v>#VALUE!</v>
      </c>
      <c r="CG1">
        <f>IF(Sheet2!5:5,"AAAAADv+FlQ=",0)</f>
        <v>0</v>
      </c>
      <c r="CH1" t="e">
        <f>AND(Sheet2!#REF!,"AAAAADv+FlU=")</f>
        <v>#REF!</v>
      </c>
      <c r="CI1" t="e">
        <f>AND(Sheet2!#REF!,"AAAAADv+FlY=")</f>
        <v>#REF!</v>
      </c>
      <c r="CJ1" t="e">
        <f>AND(Sheet2!#REF!,"AAAAADv+Flc=")</f>
        <v>#REF!</v>
      </c>
      <c r="CK1" t="e">
        <f>AND(Sheet2!#REF!,"AAAAADv+Flg=")</f>
        <v>#REF!</v>
      </c>
      <c r="CL1" t="e">
        <f>AND(Sheet2!#REF!,"AAAAADv+Flk=")</f>
        <v>#REF!</v>
      </c>
      <c r="CM1" t="e">
        <f>AND(Sheet2!#REF!,"AAAAADv+Flo=")</f>
        <v>#REF!</v>
      </c>
      <c r="CN1" t="e">
        <f>AND(Sheet2!#REF!,"AAAAADv+Fls=")</f>
        <v>#REF!</v>
      </c>
      <c r="CO1" t="e">
        <f>AND(Sheet2!H5,"AAAAADv+Flw=")</f>
        <v>#VALUE!</v>
      </c>
      <c r="CP1" t="e">
        <f>AND(Sheet2!I5,"AAAAADv+Fl0=")</f>
        <v>#VALUE!</v>
      </c>
      <c r="CQ1" t="e">
        <f>AND(Sheet2!J5,"AAAAADv+Fl4=")</f>
        <v>#VALUE!</v>
      </c>
      <c r="CR1" t="e">
        <f>AND(Sheet2!K6,"AAAAADv+Fl8=")</f>
        <v>#VALUE!</v>
      </c>
      <c r="CS1" t="e">
        <f>AND(Sheet2!L6,"AAAAADv+FmA=")</f>
        <v>#VALUE!</v>
      </c>
      <c r="CT1" t="e">
        <f>AND(Sheet2!M6,"AAAAADv+FmE=")</f>
        <v>#VALUE!</v>
      </c>
      <c r="CU1" t="e">
        <f>AND(Sheet2!N6,"AAAAADv+FmI=")</f>
        <v>#VALUE!</v>
      </c>
      <c r="CV1" t="e">
        <f>AND(Sheet2!O6,"AAAAADv+FmM=")</f>
        <v>#VALUE!</v>
      </c>
      <c r="CW1" t="e">
        <f>AND(Sheet2!P6,"AAAAADv+FmQ=")</f>
        <v>#VALUE!</v>
      </c>
      <c r="CX1" t="e">
        <f>AND(Sheet2!Q6,"AAAAADv+FmU=")</f>
        <v>#VALUE!</v>
      </c>
      <c r="CY1" t="e">
        <f>AND(Sheet2!R5,"AAAAADv+FmY=")</f>
        <v>#VALUE!</v>
      </c>
      <c r="CZ1" t="e">
        <f>AND(Sheet2!S5,"AAAAADv+Fmc=")</f>
        <v>#VALUE!</v>
      </c>
      <c r="DA1" t="e">
        <f>AND(Sheet2!T5,"AAAAADv+Fmg=")</f>
        <v>#VALUE!</v>
      </c>
      <c r="DB1">
        <f>IF(Sheet2!6:6,"AAAAADv+Fmk=",0)</f>
        <v>0</v>
      </c>
      <c r="DC1" t="e">
        <f>AND(Sheet2!#REF!,"AAAAADv+Fmo=")</f>
        <v>#REF!</v>
      </c>
      <c r="DD1" t="e">
        <f>AND(Sheet2!#REF!,"AAAAADv+Fms=")</f>
        <v>#REF!</v>
      </c>
      <c r="DE1" t="e">
        <f>AND(Sheet2!#REF!,"AAAAADv+Fmw=")</f>
        <v>#REF!</v>
      </c>
      <c r="DF1" t="e">
        <f>AND(Sheet2!#REF!,"AAAAADv+Fm0=")</f>
        <v>#REF!</v>
      </c>
      <c r="DG1" t="e">
        <f>AND(Sheet2!#REF!,"AAAAADv+Fm4=")</f>
        <v>#REF!</v>
      </c>
      <c r="DH1" t="e">
        <f>AND(Sheet2!#REF!,"AAAAADv+Fm8=")</f>
        <v>#REF!</v>
      </c>
      <c r="DI1" t="e">
        <f>AND(Sheet2!#REF!,"AAAAADv+FnA=")</f>
        <v>#REF!</v>
      </c>
      <c r="DJ1" t="e">
        <f>AND(Sheet2!H6,"AAAAADv+FnE=")</f>
        <v>#VALUE!</v>
      </c>
      <c r="DK1" t="e">
        <f>AND(Sheet2!I6,"AAAAADv+FnI=")</f>
        <v>#VALUE!</v>
      </c>
      <c r="DL1" t="e">
        <f>AND(Sheet2!J6,"AAAAADv+FnM=")</f>
        <v>#VALUE!</v>
      </c>
      <c r="DM1" t="e">
        <f>AND(Sheet2!K7,"AAAAADv+FnQ=")</f>
        <v>#VALUE!</v>
      </c>
      <c r="DN1" t="e">
        <f>AND(Sheet2!L7,"AAAAADv+FnU=")</f>
        <v>#VALUE!</v>
      </c>
      <c r="DO1" t="e">
        <f>AND(Sheet2!M7,"AAAAADv+FnY=")</f>
        <v>#VALUE!</v>
      </c>
      <c r="DP1" t="e">
        <f>AND(Sheet2!N7,"AAAAADv+Fnc=")</f>
        <v>#VALUE!</v>
      </c>
      <c r="DQ1" t="e">
        <f>AND(Sheet2!O7,"AAAAADv+Fng=")</f>
        <v>#VALUE!</v>
      </c>
      <c r="DR1" t="e">
        <f>AND(Sheet2!P7,"AAAAADv+Fnk=")</f>
        <v>#VALUE!</v>
      </c>
      <c r="DS1" t="e">
        <f>AND(Sheet2!Q7,"AAAAADv+Fno=")</f>
        <v>#VALUE!</v>
      </c>
      <c r="DT1" t="e">
        <f>AND(Sheet2!R6,"AAAAADv+Fns=")</f>
        <v>#VALUE!</v>
      </c>
      <c r="DU1" t="e">
        <f>AND(Sheet2!S6,"AAAAADv+Fnw=")</f>
        <v>#VALUE!</v>
      </c>
      <c r="DV1" t="e">
        <f>AND(Sheet2!T6,"AAAAADv+Fn0=")</f>
        <v>#VALUE!</v>
      </c>
      <c r="DW1">
        <f>IF(Sheet2!7:7,"AAAAADv+Fn4=",0)</f>
        <v>0</v>
      </c>
      <c r="DX1" t="e">
        <f>AND(Sheet2!#REF!,"AAAAADv+Fn8=")</f>
        <v>#REF!</v>
      </c>
      <c r="DY1" t="e">
        <f>AND(Sheet2!#REF!,"AAAAADv+FoA=")</f>
        <v>#REF!</v>
      </c>
      <c r="DZ1" t="e">
        <f>AND(Sheet2!#REF!,"AAAAADv+FoE=")</f>
        <v>#REF!</v>
      </c>
      <c r="EA1" t="e">
        <f>AND(Sheet2!#REF!,"AAAAADv+FoI=")</f>
        <v>#REF!</v>
      </c>
      <c r="EB1" t="e">
        <f>AND(Sheet2!#REF!,"AAAAADv+FoM=")</f>
        <v>#REF!</v>
      </c>
      <c r="EC1" t="e">
        <f>AND(Sheet2!#REF!,"AAAAADv+FoQ=")</f>
        <v>#REF!</v>
      </c>
      <c r="ED1" t="e">
        <f>AND(Sheet2!#REF!,"AAAAADv+FoU=")</f>
        <v>#REF!</v>
      </c>
      <c r="EE1" t="e">
        <f>AND(Sheet2!H7,"AAAAADv+FoY=")</f>
        <v>#VALUE!</v>
      </c>
      <c r="EF1" t="e">
        <f>AND(Sheet2!I7,"AAAAADv+Foc=")</f>
        <v>#VALUE!</v>
      </c>
      <c r="EG1" t="e">
        <f>AND(Sheet2!J7,"AAAAADv+Fog=")</f>
        <v>#VALUE!</v>
      </c>
      <c r="EH1" t="e">
        <f>AND(Sheet2!K8,"AAAAADv+Fok=")</f>
        <v>#VALUE!</v>
      </c>
      <c r="EI1" t="e">
        <f>AND(Sheet2!L8,"AAAAADv+Foo=")</f>
        <v>#VALUE!</v>
      </c>
      <c r="EJ1" t="e">
        <f>AND(Sheet2!M8,"AAAAADv+Fos=")</f>
        <v>#VALUE!</v>
      </c>
      <c r="EK1" t="e">
        <f>AND(Sheet2!N8,"AAAAADv+Fow=")</f>
        <v>#VALUE!</v>
      </c>
      <c r="EL1" t="e">
        <f>AND(Sheet2!O8,"AAAAADv+Fo0=")</f>
        <v>#VALUE!</v>
      </c>
      <c r="EM1" t="e">
        <f>AND(Sheet2!P8,"AAAAADv+Fo4=")</f>
        <v>#VALUE!</v>
      </c>
      <c r="EN1" t="e">
        <f>AND(Sheet2!Q8,"AAAAADv+Fo8=")</f>
        <v>#VALUE!</v>
      </c>
      <c r="EO1" t="e">
        <f>AND(Sheet2!R7,"AAAAADv+FpA=")</f>
        <v>#VALUE!</v>
      </c>
      <c r="EP1" t="e">
        <f>AND(Sheet2!S7,"AAAAADv+FpE=")</f>
        <v>#VALUE!</v>
      </c>
      <c r="EQ1" t="e">
        <f>AND(Sheet2!T7,"AAAAADv+FpI=")</f>
        <v>#VALUE!</v>
      </c>
      <c r="ER1">
        <f>IF(Sheet2!8:8,"AAAAADv+FpM=",0)</f>
        <v>0</v>
      </c>
      <c r="ES1" t="e">
        <f>AND(Sheet2!#REF!,"AAAAADv+FpQ=")</f>
        <v>#REF!</v>
      </c>
      <c r="ET1" t="e">
        <f>AND(Sheet2!#REF!,"AAAAADv+FpU=")</f>
        <v>#REF!</v>
      </c>
      <c r="EU1" t="e">
        <f>AND(Sheet2!#REF!,"AAAAADv+FpY=")</f>
        <v>#REF!</v>
      </c>
      <c r="EV1" t="e">
        <f>AND(Sheet2!#REF!,"AAAAADv+Fpc=")</f>
        <v>#REF!</v>
      </c>
      <c r="EW1" t="e">
        <f>AND(Sheet2!#REF!,"AAAAADv+Fpg=")</f>
        <v>#REF!</v>
      </c>
      <c r="EX1" t="e">
        <f>AND(Sheet2!#REF!,"AAAAADv+Fpk=")</f>
        <v>#REF!</v>
      </c>
      <c r="EY1" t="e">
        <f>AND(Sheet2!#REF!,"AAAAADv+Fpo=")</f>
        <v>#REF!</v>
      </c>
      <c r="EZ1" t="e">
        <f>AND(Sheet2!H8,"AAAAADv+Fps=")</f>
        <v>#VALUE!</v>
      </c>
      <c r="FA1" t="e">
        <f>AND(Sheet2!I8,"AAAAADv+Fpw=")</f>
        <v>#VALUE!</v>
      </c>
      <c r="FB1" t="e">
        <f>AND(Sheet2!J8,"AAAAADv+Fp0=")</f>
        <v>#VALUE!</v>
      </c>
      <c r="FC1" t="e">
        <f>AND(Sheet2!K9,"AAAAADv+Fp4=")</f>
        <v>#VALUE!</v>
      </c>
      <c r="FD1" t="e">
        <f>AND(Sheet2!L9,"AAAAADv+Fp8=")</f>
        <v>#VALUE!</v>
      </c>
      <c r="FE1" t="e">
        <f>AND(Sheet2!M9,"AAAAADv+FqA=")</f>
        <v>#VALUE!</v>
      </c>
      <c r="FF1" t="e">
        <f>AND(Sheet2!N9,"AAAAADv+FqE=")</f>
        <v>#VALUE!</v>
      </c>
      <c r="FG1" t="e">
        <f>AND(Sheet2!O9,"AAAAADv+FqI=")</f>
        <v>#VALUE!</v>
      </c>
      <c r="FH1" t="e">
        <f>AND(Sheet2!P9,"AAAAADv+FqM=")</f>
        <v>#VALUE!</v>
      </c>
      <c r="FI1" t="e">
        <f>AND(Sheet2!Q9,"AAAAADv+FqQ=")</f>
        <v>#VALUE!</v>
      </c>
      <c r="FJ1" t="e">
        <f>AND(Sheet2!R8,"AAAAADv+FqU=")</f>
        <v>#VALUE!</v>
      </c>
      <c r="FK1" t="e">
        <f>AND(Sheet2!S8,"AAAAADv+FqY=")</f>
        <v>#VALUE!</v>
      </c>
      <c r="FL1" t="e">
        <f>AND(Sheet2!T8,"AAAAADv+Fqc=")</f>
        <v>#VALUE!</v>
      </c>
      <c r="FM1">
        <f>IF(Sheet2!9:9,"AAAAADv+Fqg=",0)</f>
        <v>0</v>
      </c>
      <c r="FN1" t="e">
        <f>AND(Sheet2!A3,"AAAAADv+Fqk=")</f>
        <v>#VALUE!</v>
      </c>
      <c r="FO1" t="e">
        <f>AND(Sheet2!B3,"AAAAADv+Fqo=")</f>
        <v>#VALUE!</v>
      </c>
      <c r="FP1" t="e">
        <f>AND(Sheet2!C3,"AAAAADv+Fqs=")</f>
        <v>#VALUE!</v>
      </c>
      <c r="FQ1" t="e">
        <f>AND(Sheet2!D3,"AAAAADv+Fqw=")</f>
        <v>#VALUE!</v>
      </c>
      <c r="FR1" t="e">
        <f>AND(Sheet2!E3,"AAAAADv+Fq0=")</f>
        <v>#VALUE!</v>
      </c>
      <c r="FS1" t="e">
        <f>AND(Sheet2!F3,"AAAAADv+Fq4=")</f>
        <v>#VALUE!</v>
      </c>
      <c r="FT1" t="e">
        <f>AND(Sheet2!G3,"AAAAADv+Fq8=")</f>
        <v>#VALUE!</v>
      </c>
      <c r="FU1" t="e">
        <f>AND(Sheet2!H9,"AAAAADv+FrA=")</f>
        <v>#VALUE!</v>
      </c>
      <c r="FV1" t="e">
        <f>AND(Sheet2!I9,"AAAAADv+FrE=")</f>
        <v>#VALUE!</v>
      </c>
      <c r="FW1" t="e">
        <f>AND(Sheet2!J9,"AAAAADv+FrI=")</f>
        <v>#VALUE!</v>
      </c>
      <c r="FX1" t="e">
        <f>AND(Sheet2!K10,"AAAAADv+FrM=")</f>
        <v>#VALUE!</v>
      </c>
      <c r="FY1" t="e">
        <f>AND(Sheet2!L10,"AAAAADv+FrQ=")</f>
        <v>#VALUE!</v>
      </c>
      <c r="FZ1" t="e">
        <f>AND(Sheet2!M10,"AAAAADv+FrU=")</f>
        <v>#VALUE!</v>
      </c>
      <c r="GA1" t="e">
        <f>AND(Sheet2!N10,"AAAAADv+FrY=")</f>
        <v>#VALUE!</v>
      </c>
      <c r="GB1" t="e">
        <f>AND(Sheet2!O10,"AAAAADv+Frc=")</f>
        <v>#VALUE!</v>
      </c>
      <c r="GC1" t="e">
        <f>AND(Sheet2!P10,"AAAAADv+Frg=")</f>
        <v>#VALUE!</v>
      </c>
      <c r="GD1" t="e">
        <f>AND(Sheet2!Q10,"AAAAADv+Frk=")</f>
        <v>#VALUE!</v>
      </c>
      <c r="GE1" t="e">
        <f>AND(Sheet2!R9,"AAAAADv+Fro=")</f>
        <v>#VALUE!</v>
      </c>
      <c r="GF1" t="e">
        <f>AND(Sheet2!S9,"AAAAADv+Frs=")</f>
        <v>#VALUE!</v>
      </c>
      <c r="GG1" t="e">
        <f>AND(Sheet2!T9,"AAAAADv+Frw=")</f>
        <v>#VALUE!</v>
      </c>
      <c r="GH1">
        <f>IF(Sheet2!10:10,"AAAAADv+Fr0=",0)</f>
        <v>0</v>
      </c>
      <c r="GI1" t="e">
        <f>AND(Sheet2!A4,"AAAAADv+Fr4=")</f>
        <v>#VALUE!</v>
      </c>
      <c r="GJ1" t="e">
        <f>AND(Sheet2!B4,"AAAAADv+Fr8=")</f>
        <v>#VALUE!</v>
      </c>
      <c r="GK1" t="e">
        <f>AND(Sheet2!C4,"AAAAADv+FsA=")</f>
        <v>#VALUE!</v>
      </c>
      <c r="GL1" t="e">
        <f>AND(Sheet2!D4,"AAAAADv+FsE=")</f>
        <v>#VALUE!</v>
      </c>
      <c r="GM1" t="e">
        <f>AND(Sheet2!E4,"AAAAADv+FsI=")</f>
        <v>#VALUE!</v>
      </c>
      <c r="GN1" t="e">
        <f>AND(Sheet2!F4,"AAAAADv+FsM=")</f>
        <v>#VALUE!</v>
      </c>
      <c r="GO1" t="e">
        <f>AND(Sheet2!G4,"AAAAADv+FsQ=")</f>
        <v>#VALUE!</v>
      </c>
      <c r="GP1" t="e">
        <f>AND(Sheet2!H10,"AAAAADv+FsU=")</f>
        <v>#VALUE!</v>
      </c>
      <c r="GQ1" t="e">
        <f>AND(Sheet2!I10,"AAAAADv+FsY=")</f>
        <v>#VALUE!</v>
      </c>
      <c r="GR1" t="e">
        <f>AND(Sheet2!J10,"AAAAADv+Fsc=")</f>
        <v>#VALUE!</v>
      </c>
      <c r="GS1" t="e">
        <f>AND(Sheet2!K11,"AAAAADv+Fsg=")</f>
        <v>#VALUE!</v>
      </c>
      <c r="GT1" t="e">
        <f>AND(Sheet2!L11,"AAAAADv+Fsk=")</f>
        <v>#VALUE!</v>
      </c>
      <c r="GU1" t="e">
        <f>AND(Sheet2!M11,"AAAAADv+Fso=")</f>
        <v>#VALUE!</v>
      </c>
      <c r="GV1" t="e">
        <f>AND(Sheet2!N11,"AAAAADv+Fss=")</f>
        <v>#VALUE!</v>
      </c>
      <c r="GW1" t="e">
        <f>AND(Sheet2!O11,"AAAAADv+Fsw=")</f>
        <v>#VALUE!</v>
      </c>
      <c r="GX1" t="e">
        <f>AND(Sheet2!P11,"AAAAADv+Fs0=")</f>
        <v>#VALUE!</v>
      </c>
      <c r="GY1" t="e">
        <f>AND(Sheet2!Q11,"AAAAADv+Fs4=")</f>
        <v>#VALUE!</v>
      </c>
      <c r="GZ1" t="e">
        <f>AND(Sheet2!R10,"AAAAADv+Fs8=")</f>
        <v>#VALUE!</v>
      </c>
      <c r="HA1" t="e">
        <f>AND(Sheet2!S10,"AAAAADv+FtA=")</f>
        <v>#VALUE!</v>
      </c>
      <c r="HB1" t="e">
        <f>AND(Sheet2!T10,"AAAAADv+FtE=")</f>
        <v>#VALUE!</v>
      </c>
      <c r="HC1">
        <f>IF(Sheet2!11:11,"AAAAADv+FtI=",0)</f>
        <v>0</v>
      </c>
      <c r="HD1" t="e">
        <f>AND(Sheet2!A5,"AAAAADv+FtM=")</f>
        <v>#VALUE!</v>
      </c>
      <c r="HE1" t="e">
        <f>AND(Sheet2!B5,"AAAAADv+FtQ=")</f>
        <v>#VALUE!</v>
      </c>
      <c r="HF1" t="e">
        <f>AND(Sheet2!C5,"AAAAADv+FtU=")</f>
        <v>#VALUE!</v>
      </c>
      <c r="HG1" t="e">
        <f>AND(Sheet2!D5,"AAAAADv+FtY=")</f>
        <v>#VALUE!</v>
      </c>
      <c r="HH1" t="e">
        <f>AND(Sheet2!E5,"AAAAADv+Ftc=")</f>
        <v>#VALUE!</v>
      </c>
      <c r="HI1" t="e">
        <f>AND(Sheet2!F5,"AAAAADv+Ftg=")</f>
        <v>#VALUE!</v>
      </c>
      <c r="HJ1" t="e">
        <f>AND(Sheet2!G5,"AAAAADv+Ftk=")</f>
        <v>#VALUE!</v>
      </c>
      <c r="HK1" t="e">
        <f>AND(Sheet2!H11,"AAAAADv+Fto=")</f>
        <v>#VALUE!</v>
      </c>
      <c r="HL1" t="e">
        <f>AND(Sheet2!I11,"AAAAADv+Fts=")</f>
        <v>#VALUE!</v>
      </c>
      <c r="HM1" t="e">
        <f>AND(Sheet2!J11,"AAAAADv+Ftw=")</f>
        <v>#VALUE!</v>
      </c>
      <c r="HN1" t="e">
        <f>AND(Sheet2!K12,"AAAAADv+Ft0=")</f>
        <v>#VALUE!</v>
      </c>
      <c r="HO1" t="e">
        <f>AND(Sheet2!L12,"AAAAADv+Ft4=")</f>
        <v>#VALUE!</v>
      </c>
      <c r="HP1" t="e">
        <f>AND(Sheet2!M12,"AAAAADv+Ft8=")</f>
        <v>#VALUE!</v>
      </c>
      <c r="HQ1" t="e">
        <f>AND(Sheet2!N12,"AAAAADv+FuA=")</f>
        <v>#VALUE!</v>
      </c>
      <c r="HR1" t="e">
        <f>AND(Sheet2!O12,"AAAAADv+FuE=")</f>
        <v>#VALUE!</v>
      </c>
      <c r="HS1" t="e">
        <f>AND(Sheet2!P12,"AAAAADv+FuI=")</f>
        <v>#VALUE!</v>
      </c>
      <c r="HT1" t="e">
        <f>AND(Sheet2!Q12,"AAAAADv+FuM=")</f>
        <v>#VALUE!</v>
      </c>
      <c r="HU1" t="e">
        <f>AND(Sheet2!R11,"AAAAADv+FuQ=")</f>
        <v>#VALUE!</v>
      </c>
      <c r="HV1" t="e">
        <f>AND(Sheet2!S11,"AAAAADv+FuU=")</f>
        <v>#VALUE!</v>
      </c>
      <c r="HW1" t="e">
        <f>AND(Sheet2!T11,"AAAAADv+FuY=")</f>
        <v>#VALUE!</v>
      </c>
      <c r="HX1">
        <f>IF(Sheet2!12:12,"AAAAADv+Fuc=",0)</f>
        <v>0</v>
      </c>
      <c r="HY1" t="e">
        <f>AND(Sheet2!A6,"AAAAADv+Fug=")</f>
        <v>#VALUE!</v>
      </c>
      <c r="HZ1" t="e">
        <f>AND(Sheet2!B6,"AAAAADv+Fuk=")</f>
        <v>#VALUE!</v>
      </c>
      <c r="IA1" t="e">
        <f>AND(Sheet2!C6,"AAAAADv+Fuo=")</f>
        <v>#VALUE!</v>
      </c>
      <c r="IB1" t="e">
        <f>AND(Sheet2!D6,"AAAAADv+Fus=")</f>
        <v>#VALUE!</v>
      </c>
      <c r="IC1" t="e">
        <f>AND(Sheet2!E6,"AAAAADv+Fuw=")</f>
        <v>#VALUE!</v>
      </c>
      <c r="ID1" t="e">
        <f>AND(Sheet2!F6,"AAAAADv+Fu0=")</f>
        <v>#VALUE!</v>
      </c>
      <c r="IE1" t="e">
        <f>AND(Sheet2!G6,"AAAAADv+Fu4=")</f>
        <v>#VALUE!</v>
      </c>
      <c r="IF1" t="e">
        <f>AND(Sheet2!H12,"AAAAADv+Fu8=")</f>
        <v>#VALUE!</v>
      </c>
      <c r="IG1" t="e">
        <f>AND(Sheet2!I12,"AAAAADv+FvA=")</f>
        <v>#VALUE!</v>
      </c>
      <c r="IH1" t="e">
        <f>AND(Sheet2!J12,"AAAAADv+FvE=")</f>
        <v>#VALUE!</v>
      </c>
      <c r="II1" t="e">
        <f>AND(Sheet2!K13,"AAAAADv+FvI=")</f>
        <v>#VALUE!</v>
      </c>
      <c r="IJ1" t="e">
        <f>AND(Sheet2!L13,"AAAAADv+FvM=")</f>
        <v>#VALUE!</v>
      </c>
      <c r="IK1" t="e">
        <f>AND(Sheet2!M13,"AAAAADv+FvQ=")</f>
        <v>#VALUE!</v>
      </c>
      <c r="IL1" t="e">
        <f>AND(Sheet2!N13,"AAAAADv+FvU=")</f>
        <v>#VALUE!</v>
      </c>
      <c r="IM1" t="e">
        <f>AND(Sheet2!O13,"AAAAADv+FvY=")</f>
        <v>#VALUE!</v>
      </c>
      <c r="IN1" t="e">
        <f>AND(Sheet2!P13,"AAAAADv+Fvc=")</f>
        <v>#VALUE!</v>
      </c>
      <c r="IO1" t="e">
        <f>AND(Sheet2!Q13,"AAAAADv+Fvg=")</f>
        <v>#VALUE!</v>
      </c>
      <c r="IP1" t="e">
        <f>AND(Sheet2!R12,"AAAAADv+Fvk=")</f>
        <v>#VALUE!</v>
      </c>
      <c r="IQ1" t="e">
        <f>AND(Sheet2!S12,"AAAAADv+Fvo=")</f>
        <v>#VALUE!</v>
      </c>
      <c r="IR1" t="e">
        <f>AND(Sheet2!T12,"AAAAADv+Fvs=")</f>
        <v>#VALUE!</v>
      </c>
      <c r="IS1">
        <f>IF(Sheet2!13:13,"AAAAADv+Fvw=",0)</f>
        <v>0</v>
      </c>
      <c r="IT1" t="e">
        <f>AND(Sheet2!A7,"AAAAADv+Fv0=")</f>
        <v>#VALUE!</v>
      </c>
      <c r="IU1" t="e">
        <f>AND(Sheet2!B7,"AAAAADv+Fv4=")</f>
        <v>#VALUE!</v>
      </c>
      <c r="IV1" t="e">
        <f>AND(Sheet2!C7,"AAAAADv+Fv8=")</f>
        <v>#VALUE!</v>
      </c>
    </row>
    <row r="2" spans="1:256" x14ac:dyDescent="0.25">
      <c r="A2" t="e">
        <f>AND(Sheet2!D7,"AAAAAF3f/wA=")</f>
        <v>#VALUE!</v>
      </c>
      <c r="B2" t="e">
        <f>AND(Sheet2!E7,"AAAAAF3f/wE=")</f>
        <v>#VALUE!</v>
      </c>
      <c r="C2" t="e">
        <f>AND(Sheet2!F7,"AAAAAF3f/wI=")</f>
        <v>#VALUE!</v>
      </c>
      <c r="D2" t="e">
        <f>AND(Sheet2!G7,"AAAAAF3f/wM=")</f>
        <v>#VALUE!</v>
      </c>
      <c r="E2" t="e">
        <f>AND(Sheet2!H13,"AAAAAF3f/wQ=")</f>
        <v>#VALUE!</v>
      </c>
      <c r="F2" t="e">
        <f>AND(Sheet2!I13,"AAAAAF3f/wU=")</f>
        <v>#VALUE!</v>
      </c>
      <c r="G2" t="e">
        <f>AND(Sheet2!J13,"AAAAAF3f/wY=")</f>
        <v>#VALUE!</v>
      </c>
      <c r="H2" t="e">
        <f>AND(Sheet2!K14,"AAAAAF3f/wc=")</f>
        <v>#VALUE!</v>
      </c>
      <c r="I2" t="e">
        <f>AND(Sheet2!L14,"AAAAAF3f/wg=")</f>
        <v>#VALUE!</v>
      </c>
      <c r="J2" t="e">
        <f>AND(Sheet2!M14,"AAAAAF3f/wk=")</f>
        <v>#VALUE!</v>
      </c>
      <c r="K2" t="e">
        <f>AND(Sheet2!N14,"AAAAAF3f/wo=")</f>
        <v>#VALUE!</v>
      </c>
      <c r="L2" t="e">
        <f>AND(Sheet2!O14,"AAAAAF3f/ws=")</f>
        <v>#VALUE!</v>
      </c>
      <c r="M2" t="e">
        <f>AND(Sheet2!P14,"AAAAAF3f/ww=")</f>
        <v>#VALUE!</v>
      </c>
      <c r="N2" t="e">
        <f>AND(Sheet2!Q14,"AAAAAF3f/w0=")</f>
        <v>#VALUE!</v>
      </c>
      <c r="O2" t="e">
        <f>AND(Sheet2!R13,"AAAAAF3f/w4=")</f>
        <v>#VALUE!</v>
      </c>
      <c r="P2" t="e">
        <f>AND(Sheet2!S13,"AAAAAF3f/w8=")</f>
        <v>#VALUE!</v>
      </c>
      <c r="Q2" t="e">
        <f>AND(Sheet2!T13,"AAAAAF3f/xA=")</f>
        <v>#VALUE!</v>
      </c>
      <c r="R2">
        <f>IF(Sheet2!14:14,"AAAAAF3f/xE=",0)</f>
        <v>0</v>
      </c>
      <c r="S2" t="e">
        <f>AND(Sheet2!A8,"AAAAAF3f/xI=")</f>
        <v>#VALUE!</v>
      </c>
      <c r="T2" t="e">
        <f>AND(Sheet2!B8,"AAAAAF3f/xM=")</f>
        <v>#VALUE!</v>
      </c>
      <c r="U2" t="e">
        <f>AND(Sheet2!C8,"AAAAAF3f/xQ=")</f>
        <v>#VALUE!</v>
      </c>
      <c r="V2" t="e">
        <f>AND(Sheet2!D8,"AAAAAF3f/xU=")</f>
        <v>#VALUE!</v>
      </c>
      <c r="W2" t="e">
        <f>AND(Sheet2!E8,"AAAAAF3f/xY=")</f>
        <v>#VALUE!</v>
      </c>
      <c r="X2" t="e">
        <f>AND(Sheet2!F8,"AAAAAF3f/xc=")</f>
        <v>#VALUE!</v>
      </c>
      <c r="Y2" t="e">
        <f>AND(Sheet2!G8,"AAAAAF3f/xg=")</f>
        <v>#VALUE!</v>
      </c>
      <c r="Z2" t="e">
        <f>AND(Sheet2!H14,"AAAAAF3f/xk=")</f>
        <v>#VALUE!</v>
      </c>
      <c r="AA2" t="e">
        <f>AND(Sheet2!I14,"AAAAAF3f/xo=")</f>
        <v>#VALUE!</v>
      </c>
      <c r="AB2" t="e">
        <f>AND(Sheet2!J14,"AAAAAF3f/xs=")</f>
        <v>#VALUE!</v>
      </c>
      <c r="AC2" t="e">
        <f>AND(Sheet2!K15,"AAAAAF3f/xw=")</f>
        <v>#VALUE!</v>
      </c>
      <c r="AD2" t="e">
        <f>AND(Sheet2!L15,"AAAAAF3f/x0=")</f>
        <v>#VALUE!</v>
      </c>
      <c r="AE2" t="e">
        <f>AND(Sheet2!M15,"AAAAAF3f/x4=")</f>
        <v>#VALUE!</v>
      </c>
      <c r="AF2" t="e">
        <f>AND(Sheet2!N15,"AAAAAF3f/x8=")</f>
        <v>#VALUE!</v>
      </c>
      <c r="AG2" t="e">
        <f>AND(Sheet2!O15,"AAAAAF3f/yA=")</f>
        <v>#VALUE!</v>
      </c>
      <c r="AH2" t="e">
        <f>AND(Sheet2!P15,"AAAAAF3f/yE=")</f>
        <v>#VALUE!</v>
      </c>
      <c r="AI2" t="e">
        <f>AND(Sheet2!Q15,"AAAAAF3f/yI=")</f>
        <v>#VALUE!</v>
      </c>
      <c r="AJ2" t="e">
        <f>AND(Sheet2!R14,"AAAAAF3f/yM=")</f>
        <v>#VALUE!</v>
      </c>
      <c r="AK2" t="e">
        <f>AND(Sheet2!S14,"AAAAAF3f/yQ=")</f>
        <v>#VALUE!</v>
      </c>
      <c r="AL2" t="e">
        <f>AND(Sheet2!T14,"AAAAAF3f/yU=")</f>
        <v>#VALUE!</v>
      </c>
      <c r="AM2">
        <f>IF(Sheet2!15:15,"AAAAAF3f/yY=",0)</f>
        <v>0</v>
      </c>
      <c r="AN2" t="e">
        <f>AND(Sheet2!A9,"AAAAAF3f/yc=")</f>
        <v>#VALUE!</v>
      </c>
      <c r="AO2" t="e">
        <f>AND(Sheet2!B9,"AAAAAF3f/yg=")</f>
        <v>#VALUE!</v>
      </c>
      <c r="AP2" t="e">
        <f>AND(Sheet2!C9,"AAAAAF3f/yk=")</f>
        <v>#VALUE!</v>
      </c>
      <c r="AQ2" t="e">
        <f>AND(Sheet2!D9,"AAAAAF3f/yo=")</f>
        <v>#VALUE!</v>
      </c>
      <c r="AR2" t="e">
        <f>AND(Sheet2!E9,"AAAAAF3f/ys=")</f>
        <v>#VALUE!</v>
      </c>
      <c r="AS2" t="e">
        <f>AND(Sheet2!F9,"AAAAAF3f/yw=")</f>
        <v>#VALUE!</v>
      </c>
      <c r="AT2" t="e">
        <f>AND(Sheet2!G9,"AAAAAF3f/y0=")</f>
        <v>#VALUE!</v>
      </c>
      <c r="AU2" t="e">
        <f>AND(Sheet2!H15,"AAAAAF3f/y4=")</f>
        <v>#VALUE!</v>
      </c>
      <c r="AV2" t="e">
        <f>AND(Sheet2!I15,"AAAAAF3f/y8=")</f>
        <v>#VALUE!</v>
      </c>
      <c r="AW2" t="e">
        <f>AND(Sheet2!J15,"AAAAAF3f/zA=")</f>
        <v>#VALUE!</v>
      </c>
      <c r="AX2" t="e">
        <f>AND(Sheet2!K16,"AAAAAF3f/zE=")</f>
        <v>#VALUE!</v>
      </c>
      <c r="AY2" t="e">
        <f>AND(Sheet2!L16,"AAAAAF3f/zI=")</f>
        <v>#VALUE!</v>
      </c>
      <c r="AZ2" t="e">
        <f>AND(Sheet2!M16,"AAAAAF3f/zM=")</f>
        <v>#VALUE!</v>
      </c>
      <c r="BA2" t="e">
        <f>AND(Sheet2!N16,"AAAAAF3f/zQ=")</f>
        <v>#VALUE!</v>
      </c>
      <c r="BB2" t="e">
        <f>AND(Sheet2!O16,"AAAAAF3f/zU=")</f>
        <v>#VALUE!</v>
      </c>
      <c r="BC2" t="e">
        <f>AND(Sheet2!P16,"AAAAAF3f/zY=")</f>
        <v>#VALUE!</v>
      </c>
      <c r="BD2" t="e">
        <f>AND(Sheet2!Q16,"AAAAAF3f/zc=")</f>
        <v>#VALUE!</v>
      </c>
      <c r="BE2" t="e">
        <f>AND(Sheet2!R15,"AAAAAF3f/zg=")</f>
        <v>#VALUE!</v>
      </c>
      <c r="BF2" t="e">
        <f>AND(Sheet2!S15,"AAAAAF3f/zk=")</f>
        <v>#VALUE!</v>
      </c>
      <c r="BG2" t="e">
        <f>AND(Sheet2!T15,"AAAAAF3f/zo=")</f>
        <v>#VALUE!</v>
      </c>
      <c r="BH2">
        <f>IF(Sheet2!16:16,"AAAAAF3f/zs=",0)</f>
        <v>0</v>
      </c>
      <c r="BI2" t="e">
        <f>AND(Sheet2!#REF!,"AAAAAF3f/zw=")</f>
        <v>#REF!</v>
      </c>
      <c r="BJ2" t="e">
        <f>AND(Sheet2!#REF!,"AAAAAF3f/z0=")</f>
        <v>#REF!</v>
      </c>
      <c r="BK2" t="e">
        <f>AND(Sheet2!#REF!,"AAAAAF3f/z4=")</f>
        <v>#REF!</v>
      </c>
      <c r="BL2" t="e">
        <f>AND(Sheet2!#REF!,"AAAAAF3f/z8=")</f>
        <v>#REF!</v>
      </c>
      <c r="BM2" t="e">
        <f>AND(Sheet2!#REF!,"AAAAAF3f/0A=")</f>
        <v>#REF!</v>
      </c>
      <c r="BN2" t="e">
        <f>AND(Sheet2!#REF!,"AAAAAF3f/0E=")</f>
        <v>#REF!</v>
      </c>
      <c r="BO2" t="e">
        <f>AND(Sheet2!#REF!,"AAAAAF3f/0I=")</f>
        <v>#REF!</v>
      </c>
      <c r="BP2" t="e">
        <f>AND(Sheet2!H16,"AAAAAF3f/0M=")</f>
        <v>#VALUE!</v>
      </c>
      <c r="BQ2" t="e">
        <f>AND(Sheet2!I16,"AAAAAF3f/0Q=")</f>
        <v>#VALUE!</v>
      </c>
      <c r="BR2" t="e">
        <f>AND(Sheet2!J16,"AAAAAF3f/0U=")</f>
        <v>#VALUE!</v>
      </c>
      <c r="BS2" t="e">
        <f>AND(Sheet2!K17,"AAAAAF3f/0Y=")</f>
        <v>#VALUE!</v>
      </c>
      <c r="BT2" t="e">
        <f>AND(Sheet2!L17,"AAAAAF3f/0c=")</f>
        <v>#VALUE!</v>
      </c>
      <c r="BU2" t="e">
        <f>AND(Sheet2!M17,"AAAAAF3f/0g=")</f>
        <v>#VALUE!</v>
      </c>
      <c r="BV2" t="e">
        <f>AND(Sheet2!N17,"AAAAAF3f/0k=")</f>
        <v>#VALUE!</v>
      </c>
      <c r="BW2" t="e">
        <f>AND(Sheet2!O17,"AAAAAF3f/0o=")</f>
        <v>#VALUE!</v>
      </c>
      <c r="BX2" t="e">
        <f>AND(Sheet2!P17,"AAAAAF3f/0s=")</f>
        <v>#VALUE!</v>
      </c>
      <c r="BY2" t="e">
        <f>AND(Sheet2!Q17,"AAAAAF3f/0w=")</f>
        <v>#VALUE!</v>
      </c>
      <c r="BZ2" t="e">
        <f>AND(Sheet2!R16,"AAAAAF3f/00=")</f>
        <v>#VALUE!</v>
      </c>
      <c r="CA2" t="e">
        <f>AND(Sheet2!S16,"AAAAAF3f/04=")</f>
        <v>#VALUE!</v>
      </c>
      <c r="CB2" t="e">
        <f>AND(Sheet2!T16,"AAAAAF3f/08=")</f>
        <v>#VALUE!</v>
      </c>
      <c r="CC2">
        <f>IF(Sheet2!17:17,"AAAAAF3f/1A=",0)</f>
        <v>0</v>
      </c>
      <c r="CD2" t="e">
        <f>AND(Sheet2!A11,"AAAAAF3f/1E=")</f>
        <v>#VALUE!</v>
      </c>
      <c r="CE2" t="e">
        <f>AND(Sheet2!B11,"AAAAAF3f/1I=")</f>
        <v>#VALUE!</v>
      </c>
      <c r="CF2" t="e">
        <f>AND(Sheet2!C11,"AAAAAF3f/1M=")</f>
        <v>#VALUE!</v>
      </c>
      <c r="CG2" t="e">
        <f>AND(Sheet2!D11,"AAAAAF3f/1Q=")</f>
        <v>#VALUE!</v>
      </c>
      <c r="CH2" t="e">
        <f>AND(Sheet2!E11,"AAAAAF3f/1U=")</f>
        <v>#VALUE!</v>
      </c>
      <c r="CI2" t="e">
        <f>AND(Sheet2!F11,"AAAAAF3f/1Y=")</f>
        <v>#VALUE!</v>
      </c>
      <c r="CJ2" t="e">
        <f>AND(Sheet2!G11,"AAAAAF3f/1c=")</f>
        <v>#VALUE!</v>
      </c>
      <c r="CK2" t="e">
        <f>AND(Sheet2!H17,"AAAAAF3f/1g=")</f>
        <v>#VALUE!</v>
      </c>
      <c r="CL2" t="e">
        <f>AND(Sheet2!I17,"AAAAAF3f/1k=")</f>
        <v>#VALUE!</v>
      </c>
      <c r="CM2" t="e">
        <f>AND(Sheet2!J17,"AAAAAF3f/1o=")</f>
        <v>#VALUE!</v>
      </c>
      <c r="CN2" t="e">
        <f>AND(Sheet2!K18,"AAAAAF3f/1s=")</f>
        <v>#VALUE!</v>
      </c>
      <c r="CO2" t="e">
        <f>AND(Sheet2!L18,"AAAAAF3f/1w=")</f>
        <v>#VALUE!</v>
      </c>
      <c r="CP2" t="e">
        <f>AND(Sheet2!M18,"AAAAAF3f/10=")</f>
        <v>#VALUE!</v>
      </c>
      <c r="CQ2" t="e">
        <f>AND(Sheet2!N18,"AAAAAF3f/14=")</f>
        <v>#VALUE!</v>
      </c>
      <c r="CR2" t="e">
        <f>AND(Sheet2!O18,"AAAAAF3f/18=")</f>
        <v>#VALUE!</v>
      </c>
      <c r="CS2" t="e">
        <f>AND(Sheet2!P18,"AAAAAF3f/2A=")</f>
        <v>#VALUE!</v>
      </c>
      <c r="CT2" t="e">
        <f>AND(Sheet2!Q18,"AAAAAF3f/2E=")</f>
        <v>#VALUE!</v>
      </c>
      <c r="CU2" t="e">
        <f>AND(Sheet2!R17,"AAAAAF3f/2I=")</f>
        <v>#VALUE!</v>
      </c>
      <c r="CV2" t="e">
        <f>AND(Sheet2!S17,"AAAAAF3f/2M=")</f>
        <v>#VALUE!</v>
      </c>
      <c r="CW2" t="e">
        <f>AND(Sheet2!T17,"AAAAAF3f/2Q=")</f>
        <v>#VALUE!</v>
      </c>
      <c r="CX2">
        <f>IF(Sheet2!18:18,"AAAAAF3f/2U=",0)</f>
        <v>0</v>
      </c>
      <c r="CY2" t="e">
        <f>AND(Sheet2!A12,"AAAAAF3f/2Y=")</f>
        <v>#VALUE!</v>
      </c>
      <c r="CZ2" t="e">
        <f>AND(Sheet2!B12,"AAAAAF3f/2c=")</f>
        <v>#VALUE!</v>
      </c>
      <c r="DA2" t="e">
        <f>AND(Sheet2!C12,"AAAAAF3f/2g=")</f>
        <v>#VALUE!</v>
      </c>
      <c r="DB2" t="e">
        <f>AND(Sheet2!D12,"AAAAAF3f/2k=")</f>
        <v>#VALUE!</v>
      </c>
      <c r="DC2" t="e">
        <f>AND(Sheet2!E12,"AAAAAF3f/2o=")</f>
        <v>#VALUE!</v>
      </c>
      <c r="DD2" t="e">
        <f>AND(Sheet2!F12,"AAAAAF3f/2s=")</f>
        <v>#VALUE!</v>
      </c>
      <c r="DE2" t="e">
        <f>AND(Sheet2!G12,"AAAAAF3f/2w=")</f>
        <v>#VALUE!</v>
      </c>
      <c r="DF2" t="e">
        <f>AND(Sheet2!H18,"AAAAAF3f/20=")</f>
        <v>#VALUE!</v>
      </c>
      <c r="DG2" t="e">
        <f>AND(Sheet2!I18,"AAAAAF3f/24=")</f>
        <v>#VALUE!</v>
      </c>
      <c r="DH2" t="e">
        <f>AND(Sheet2!J18,"AAAAAF3f/28=")</f>
        <v>#VALUE!</v>
      </c>
      <c r="DI2" t="e">
        <f>AND(Sheet2!K19,"AAAAAF3f/3A=")</f>
        <v>#VALUE!</v>
      </c>
      <c r="DJ2" t="e">
        <f>AND(Sheet2!L19,"AAAAAF3f/3E=")</f>
        <v>#VALUE!</v>
      </c>
      <c r="DK2" t="e">
        <f>AND(Sheet2!M19,"AAAAAF3f/3I=")</f>
        <v>#VALUE!</v>
      </c>
      <c r="DL2" t="e">
        <f>AND(Sheet2!N19,"AAAAAF3f/3M=")</f>
        <v>#VALUE!</v>
      </c>
      <c r="DM2" t="e">
        <f>AND(Sheet2!O19,"AAAAAF3f/3Q=")</f>
        <v>#VALUE!</v>
      </c>
      <c r="DN2" t="e">
        <f>AND(Sheet2!P19,"AAAAAF3f/3U=")</f>
        <v>#VALUE!</v>
      </c>
      <c r="DO2" t="e">
        <f>AND(Sheet2!Q19,"AAAAAF3f/3Y=")</f>
        <v>#VALUE!</v>
      </c>
      <c r="DP2" t="e">
        <f>AND(Sheet2!R18,"AAAAAF3f/3c=")</f>
        <v>#VALUE!</v>
      </c>
      <c r="DQ2" t="e">
        <f>AND(Sheet2!S18,"AAAAAF3f/3g=")</f>
        <v>#VALUE!</v>
      </c>
      <c r="DR2" t="e">
        <f>AND(Sheet2!T18,"AAAAAF3f/3k=")</f>
        <v>#VALUE!</v>
      </c>
      <c r="DS2">
        <f>IF(Sheet2!19:19,"AAAAAF3f/3o=",0)</f>
        <v>0</v>
      </c>
      <c r="DT2" t="e">
        <f>AND(Sheet2!A13,"AAAAAF3f/3s=")</f>
        <v>#VALUE!</v>
      </c>
      <c r="DU2" t="e">
        <f>AND(Sheet2!B13,"AAAAAF3f/3w=")</f>
        <v>#VALUE!</v>
      </c>
      <c r="DV2" t="e">
        <f>AND(Sheet2!C13,"AAAAAF3f/30=")</f>
        <v>#VALUE!</v>
      </c>
      <c r="DW2" t="e">
        <f>AND(Sheet2!D13,"AAAAAF3f/34=")</f>
        <v>#VALUE!</v>
      </c>
      <c r="DX2" t="e">
        <f>AND(Sheet2!E13,"AAAAAF3f/38=")</f>
        <v>#VALUE!</v>
      </c>
      <c r="DY2" t="e">
        <f>AND(Sheet2!F13,"AAAAAF3f/4A=")</f>
        <v>#VALUE!</v>
      </c>
      <c r="DZ2" t="e">
        <f>AND(Sheet2!G13,"AAAAAF3f/4E=")</f>
        <v>#VALUE!</v>
      </c>
      <c r="EA2" t="e">
        <f>AND(Sheet2!H19,"AAAAAF3f/4I=")</f>
        <v>#VALUE!</v>
      </c>
      <c r="EB2" t="e">
        <f>AND(Sheet2!I19,"AAAAAF3f/4M=")</f>
        <v>#VALUE!</v>
      </c>
      <c r="EC2" t="e">
        <f>AND(Sheet2!J19,"AAAAAF3f/4Q=")</f>
        <v>#VALUE!</v>
      </c>
      <c r="ED2" t="e">
        <f>AND(Sheet2!K20,"AAAAAF3f/4U=")</f>
        <v>#VALUE!</v>
      </c>
      <c r="EE2" t="e">
        <f>AND(Sheet2!L20,"AAAAAF3f/4Y=")</f>
        <v>#VALUE!</v>
      </c>
      <c r="EF2" t="e">
        <f>AND(Sheet2!M20,"AAAAAF3f/4c=")</f>
        <v>#VALUE!</v>
      </c>
      <c r="EG2" t="e">
        <f>AND(Sheet2!N20,"AAAAAF3f/4g=")</f>
        <v>#VALUE!</v>
      </c>
      <c r="EH2" t="e">
        <f>AND(Sheet2!O20,"AAAAAF3f/4k=")</f>
        <v>#VALUE!</v>
      </c>
      <c r="EI2" t="e">
        <f>AND(Sheet2!P20,"AAAAAF3f/4o=")</f>
        <v>#VALUE!</v>
      </c>
      <c r="EJ2" t="e">
        <f>AND(Sheet2!Q20,"AAAAAF3f/4s=")</f>
        <v>#VALUE!</v>
      </c>
      <c r="EK2" t="e">
        <f>AND(Sheet2!R19,"AAAAAF3f/4w=")</f>
        <v>#VALUE!</v>
      </c>
      <c r="EL2" t="e">
        <f>AND(Sheet2!S19,"AAAAAF3f/40=")</f>
        <v>#VALUE!</v>
      </c>
      <c r="EM2" t="e">
        <f>AND(Sheet2!T19,"AAAAAF3f/44=")</f>
        <v>#VALUE!</v>
      </c>
      <c r="EN2">
        <f>IF(Sheet2!20:20,"AAAAAF3f/48=",0)</f>
        <v>0</v>
      </c>
      <c r="EO2" t="e">
        <f>AND(Sheet2!A14,"AAAAAF3f/5A=")</f>
        <v>#VALUE!</v>
      </c>
      <c r="EP2" t="e">
        <f>AND(Sheet2!B14,"AAAAAF3f/5E=")</f>
        <v>#VALUE!</v>
      </c>
      <c r="EQ2" t="e">
        <f>AND(Sheet2!C14,"AAAAAF3f/5I=")</f>
        <v>#VALUE!</v>
      </c>
      <c r="ER2" t="e">
        <f>AND(Sheet2!D14,"AAAAAF3f/5M=")</f>
        <v>#VALUE!</v>
      </c>
      <c r="ES2" t="e">
        <f>AND(Sheet2!E14,"AAAAAF3f/5Q=")</f>
        <v>#VALUE!</v>
      </c>
      <c r="ET2" t="e">
        <f>AND(Sheet2!F14,"AAAAAF3f/5U=")</f>
        <v>#VALUE!</v>
      </c>
      <c r="EU2" t="e">
        <f>AND(Sheet2!G14,"AAAAAF3f/5Y=")</f>
        <v>#VALUE!</v>
      </c>
      <c r="EV2" t="e">
        <f>AND(Sheet2!H20,"AAAAAF3f/5c=")</f>
        <v>#VALUE!</v>
      </c>
      <c r="EW2" t="e">
        <f>AND(Sheet2!I20,"AAAAAF3f/5g=")</f>
        <v>#VALUE!</v>
      </c>
      <c r="EX2" t="e">
        <f>AND(Sheet2!J20,"AAAAAF3f/5k=")</f>
        <v>#VALUE!</v>
      </c>
      <c r="EY2" t="e">
        <f>AND(Sheet2!K21,"AAAAAF3f/5o=")</f>
        <v>#VALUE!</v>
      </c>
      <c r="EZ2" t="e">
        <f>AND(Sheet2!L21,"AAAAAF3f/5s=")</f>
        <v>#VALUE!</v>
      </c>
      <c r="FA2" t="e">
        <f>AND(Sheet2!M21,"AAAAAF3f/5w=")</f>
        <v>#VALUE!</v>
      </c>
      <c r="FB2" t="e">
        <f>AND(Sheet2!N21,"AAAAAF3f/50=")</f>
        <v>#VALUE!</v>
      </c>
      <c r="FC2" t="e">
        <f>AND(Sheet2!O21,"AAAAAF3f/54=")</f>
        <v>#VALUE!</v>
      </c>
      <c r="FD2" t="e">
        <f>AND(Sheet2!P21,"AAAAAF3f/58=")</f>
        <v>#VALUE!</v>
      </c>
      <c r="FE2" t="e">
        <f>AND(Sheet2!Q21,"AAAAAF3f/6A=")</f>
        <v>#VALUE!</v>
      </c>
      <c r="FF2" t="e">
        <f>AND(Sheet2!R20,"AAAAAF3f/6E=")</f>
        <v>#VALUE!</v>
      </c>
      <c r="FG2" t="e">
        <f>AND(Sheet2!S20,"AAAAAF3f/6I=")</f>
        <v>#VALUE!</v>
      </c>
      <c r="FH2" t="e">
        <f>AND(Sheet2!T20,"AAAAAF3f/6M=")</f>
        <v>#VALUE!</v>
      </c>
      <c r="FI2">
        <f>IF(Sheet2!21:21,"AAAAAF3f/6Q=",0)</f>
        <v>0</v>
      </c>
      <c r="FJ2" t="e">
        <f>AND(Sheet2!A15,"AAAAAF3f/6U=")</f>
        <v>#VALUE!</v>
      </c>
      <c r="FK2" t="e">
        <f>AND(Sheet2!B15,"AAAAAF3f/6Y=")</f>
        <v>#VALUE!</v>
      </c>
      <c r="FL2" t="e">
        <f>AND(Sheet2!C15,"AAAAAF3f/6c=")</f>
        <v>#VALUE!</v>
      </c>
      <c r="FM2" t="e">
        <f>AND(Sheet2!D15,"AAAAAF3f/6g=")</f>
        <v>#VALUE!</v>
      </c>
      <c r="FN2" t="e">
        <f>AND(Sheet2!E15,"AAAAAF3f/6k=")</f>
        <v>#VALUE!</v>
      </c>
      <c r="FO2" t="e">
        <f>AND(Sheet2!F15,"AAAAAF3f/6o=")</f>
        <v>#VALUE!</v>
      </c>
      <c r="FP2" t="e">
        <f>AND(Sheet2!G15,"AAAAAF3f/6s=")</f>
        <v>#VALUE!</v>
      </c>
      <c r="FQ2" t="e">
        <f>AND(Sheet2!H21,"AAAAAF3f/6w=")</f>
        <v>#VALUE!</v>
      </c>
      <c r="FR2" t="e">
        <f>AND(Sheet2!I21,"AAAAAF3f/60=")</f>
        <v>#VALUE!</v>
      </c>
      <c r="FS2" t="e">
        <f>AND(Sheet2!J21,"AAAAAF3f/64=")</f>
        <v>#VALUE!</v>
      </c>
      <c r="FT2" t="e">
        <f>AND(Sheet2!K22,"AAAAAF3f/68=")</f>
        <v>#VALUE!</v>
      </c>
      <c r="FU2" t="e">
        <f>AND(Sheet2!L22,"AAAAAF3f/7A=")</f>
        <v>#VALUE!</v>
      </c>
      <c r="FV2" t="e">
        <f>AND(Sheet2!M22,"AAAAAF3f/7E=")</f>
        <v>#VALUE!</v>
      </c>
      <c r="FW2" t="e">
        <f>AND(Sheet2!N22,"AAAAAF3f/7I=")</f>
        <v>#VALUE!</v>
      </c>
      <c r="FX2" t="e">
        <f>AND(Sheet2!O22,"AAAAAF3f/7M=")</f>
        <v>#VALUE!</v>
      </c>
      <c r="FY2" t="e">
        <f>AND(Sheet2!P22,"AAAAAF3f/7Q=")</f>
        <v>#VALUE!</v>
      </c>
      <c r="FZ2" t="e">
        <f>AND(Sheet2!Q22,"AAAAAF3f/7U=")</f>
        <v>#VALUE!</v>
      </c>
      <c r="GA2" t="e">
        <f>AND(Sheet2!R21,"AAAAAF3f/7Y=")</f>
        <v>#VALUE!</v>
      </c>
      <c r="GB2" t="e">
        <f>AND(Sheet2!S21,"AAAAAF3f/7c=")</f>
        <v>#VALUE!</v>
      </c>
      <c r="GC2" t="e">
        <f>AND(Sheet2!T21,"AAAAAF3f/7g=")</f>
        <v>#VALUE!</v>
      </c>
      <c r="GD2">
        <f>IF(Sheet2!22:22,"AAAAAF3f/7k=",0)</f>
        <v>0</v>
      </c>
      <c r="GE2" t="e">
        <f>AND(Sheet2!A16,"AAAAAF3f/7o=")</f>
        <v>#VALUE!</v>
      </c>
      <c r="GF2" t="e">
        <f>AND(Sheet2!B16,"AAAAAF3f/7s=")</f>
        <v>#VALUE!</v>
      </c>
      <c r="GG2" t="e">
        <f>AND(Sheet2!C16,"AAAAAF3f/7w=")</f>
        <v>#VALUE!</v>
      </c>
      <c r="GH2" t="e">
        <f>AND(Sheet2!D16,"AAAAAF3f/70=")</f>
        <v>#VALUE!</v>
      </c>
      <c r="GI2" t="e">
        <f>AND(Sheet2!E16,"AAAAAF3f/74=")</f>
        <v>#VALUE!</v>
      </c>
      <c r="GJ2" t="e">
        <f>AND(Sheet2!F16,"AAAAAF3f/78=")</f>
        <v>#VALUE!</v>
      </c>
      <c r="GK2" t="e">
        <f>AND(Sheet2!G16,"AAAAAF3f/8A=")</f>
        <v>#VALUE!</v>
      </c>
      <c r="GL2" t="e">
        <f>AND(Sheet2!H22,"AAAAAF3f/8E=")</f>
        <v>#VALUE!</v>
      </c>
      <c r="GM2" t="e">
        <f>AND(Sheet2!I22,"AAAAAF3f/8I=")</f>
        <v>#VALUE!</v>
      </c>
      <c r="GN2" t="e">
        <f>AND(Sheet2!J22,"AAAAAF3f/8M=")</f>
        <v>#VALUE!</v>
      </c>
      <c r="GO2" t="e">
        <f>AND(Sheet2!K23,"AAAAAF3f/8Q=")</f>
        <v>#VALUE!</v>
      </c>
      <c r="GP2" t="e">
        <f>AND(Sheet2!L23,"AAAAAF3f/8U=")</f>
        <v>#VALUE!</v>
      </c>
      <c r="GQ2" t="e">
        <f>AND(Sheet2!M23,"AAAAAF3f/8Y=")</f>
        <v>#VALUE!</v>
      </c>
      <c r="GR2" t="e">
        <f>AND(Sheet2!N23,"AAAAAF3f/8c=")</f>
        <v>#VALUE!</v>
      </c>
      <c r="GS2" t="e">
        <f>AND(Sheet2!O23,"AAAAAF3f/8g=")</f>
        <v>#VALUE!</v>
      </c>
      <c r="GT2" t="e">
        <f>AND(Sheet2!P23,"AAAAAF3f/8k=")</f>
        <v>#VALUE!</v>
      </c>
      <c r="GU2" t="e">
        <f>AND(Sheet2!Q23,"AAAAAF3f/8o=")</f>
        <v>#VALUE!</v>
      </c>
      <c r="GV2" t="e">
        <f>AND(Sheet2!R22,"AAAAAF3f/8s=")</f>
        <v>#VALUE!</v>
      </c>
      <c r="GW2" t="e">
        <f>AND(Sheet2!S22,"AAAAAF3f/8w=")</f>
        <v>#VALUE!</v>
      </c>
      <c r="GX2" t="e">
        <f>AND(Sheet2!T22,"AAAAAF3f/80=")</f>
        <v>#VALUE!</v>
      </c>
      <c r="GY2">
        <f>IF(Sheet2!23:23,"AAAAAF3f/84=",0)</f>
        <v>0</v>
      </c>
      <c r="GZ2" t="e">
        <f>AND(Sheet2!A17,"AAAAAF3f/88=")</f>
        <v>#VALUE!</v>
      </c>
      <c r="HA2" t="e">
        <f>AND(Sheet2!B17,"AAAAAF3f/9A=")</f>
        <v>#VALUE!</v>
      </c>
      <c r="HB2" t="e">
        <f>AND(Sheet2!C17,"AAAAAF3f/9E=")</f>
        <v>#VALUE!</v>
      </c>
      <c r="HC2" t="e">
        <f>AND(Sheet2!D17,"AAAAAF3f/9I=")</f>
        <v>#VALUE!</v>
      </c>
      <c r="HD2" t="e">
        <f>AND(Sheet2!E17,"AAAAAF3f/9M=")</f>
        <v>#VALUE!</v>
      </c>
      <c r="HE2" t="e">
        <f>AND(Sheet2!F17,"AAAAAF3f/9Q=")</f>
        <v>#VALUE!</v>
      </c>
      <c r="HF2" t="e">
        <f>AND(Sheet2!G17,"AAAAAF3f/9U=")</f>
        <v>#VALUE!</v>
      </c>
      <c r="HG2" t="e">
        <f>AND(Sheet2!H23,"AAAAAF3f/9Y=")</f>
        <v>#VALUE!</v>
      </c>
      <c r="HH2" t="e">
        <f>AND(Sheet2!I23,"AAAAAF3f/9c=")</f>
        <v>#VALUE!</v>
      </c>
      <c r="HI2" t="e">
        <f>AND(Sheet2!J23,"AAAAAF3f/9g=")</f>
        <v>#VALUE!</v>
      </c>
      <c r="HJ2" t="e">
        <f>AND(Sheet2!K24,"AAAAAF3f/9k=")</f>
        <v>#VALUE!</v>
      </c>
      <c r="HK2" t="e">
        <f>AND(Sheet2!L24,"AAAAAF3f/9o=")</f>
        <v>#VALUE!</v>
      </c>
      <c r="HL2" t="e">
        <f>AND(Sheet2!M24,"AAAAAF3f/9s=")</f>
        <v>#VALUE!</v>
      </c>
      <c r="HM2" t="e">
        <f>AND(Sheet2!N24,"AAAAAF3f/9w=")</f>
        <v>#VALUE!</v>
      </c>
      <c r="HN2" t="e">
        <f>AND(Sheet2!O24,"AAAAAF3f/90=")</f>
        <v>#VALUE!</v>
      </c>
      <c r="HO2" t="e">
        <f>AND(Sheet2!P24,"AAAAAF3f/94=")</f>
        <v>#VALUE!</v>
      </c>
      <c r="HP2" t="e">
        <f>AND(Sheet2!Q24,"AAAAAF3f/98=")</f>
        <v>#VALUE!</v>
      </c>
      <c r="HQ2" t="e">
        <f>AND(Sheet2!R23,"AAAAAF3f/+A=")</f>
        <v>#VALUE!</v>
      </c>
      <c r="HR2" t="e">
        <f>AND(Sheet2!S23,"AAAAAF3f/+E=")</f>
        <v>#VALUE!</v>
      </c>
      <c r="HS2" t="e">
        <f>AND(Sheet2!T23,"AAAAAF3f/+I=")</f>
        <v>#VALUE!</v>
      </c>
      <c r="HT2">
        <f>IF(Sheet2!24:24,"AAAAAF3f/+M=",0)</f>
        <v>0</v>
      </c>
      <c r="HU2" t="e">
        <f>AND(Sheet2!#REF!,"AAAAAF3f/+Q=")</f>
        <v>#REF!</v>
      </c>
      <c r="HV2" t="e">
        <f>AND(Sheet2!#REF!,"AAAAAF3f/+U=")</f>
        <v>#REF!</v>
      </c>
      <c r="HW2" t="e">
        <f>AND(Sheet2!#REF!,"AAAAAF3f/+Y=")</f>
        <v>#REF!</v>
      </c>
      <c r="HX2" t="e">
        <f>AND(Sheet2!#REF!,"AAAAAF3f/+c=")</f>
        <v>#REF!</v>
      </c>
      <c r="HY2" t="e">
        <f>AND(Sheet2!#REF!,"AAAAAF3f/+g=")</f>
        <v>#REF!</v>
      </c>
      <c r="HZ2" t="e">
        <f>AND(Sheet2!#REF!,"AAAAAF3f/+k=")</f>
        <v>#REF!</v>
      </c>
      <c r="IA2" t="e">
        <f>AND(Sheet2!#REF!,"AAAAAF3f/+o=")</f>
        <v>#REF!</v>
      </c>
      <c r="IB2" t="e">
        <f>AND(Sheet2!H24,"AAAAAF3f/+s=")</f>
        <v>#VALUE!</v>
      </c>
      <c r="IC2" t="e">
        <f>AND(Sheet2!I24,"AAAAAF3f/+w=")</f>
        <v>#VALUE!</v>
      </c>
      <c r="ID2" t="e">
        <f>AND(Sheet2!J24,"AAAAAF3f/+0=")</f>
        <v>#VALUE!</v>
      </c>
      <c r="IE2" t="e">
        <f>AND(Sheet2!K25,"AAAAAF3f/+4=")</f>
        <v>#VALUE!</v>
      </c>
      <c r="IF2" t="e">
        <f>AND(Sheet2!L25,"AAAAAF3f/+8=")</f>
        <v>#VALUE!</v>
      </c>
      <c r="IG2" t="e">
        <f>AND(Sheet2!M25,"AAAAAF3f//A=")</f>
        <v>#VALUE!</v>
      </c>
      <c r="IH2" t="e">
        <f>AND(Sheet2!N25,"AAAAAF3f//E=")</f>
        <v>#VALUE!</v>
      </c>
      <c r="II2" t="e">
        <f>AND(Sheet2!O25,"AAAAAF3f//I=")</f>
        <v>#VALUE!</v>
      </c>
      <c r="IJ2" t="e">
        <f>AND(Sheet2!P25,"AAAAAF3f//M=")</f>
        <v>#VALUE!</v>
      </c>
      <c r="IK2" t="e">
        <f>AND(Sheet2!Q25,"AAAAAF3f//Q=")</f>
        <v>#VALUE!</v>
      </c>
      <c r="IL2" t="e">
        <f>AND(Sheet2!R24,"AAAAAF3f//U=")</f>
        <v>#VALUE!</v>
      </c>
      <c r="IM2" t="e">
        <f>AND(Sheet2!S24,"AAAAAF3f//Y=")</f>
        <v>#VALUE!</v>
      </c>
      <c r="IN2" t="e">
        <f>AND(Sheet2!T24,"AAAAAF3f//c=")</f>
        <v>#VALUE!</v>
      </c>
      <c r="IO2">
        <f>IF(Sheet2!25:25,"AAAAAF3f//g=",0)</f>
        <v>0</v>
      </c>
      <c r="IP2" t="e">
        <f>AND(Sheet2!A19,"AAAAAF3f//k=")</f>
        <v>#VALUE!</v>
      </c>
      <c r="IQ2" t="e">
        <f>AND(Sheet2!B19,"AAAAAF3f//o=")</f>
        <v>#VALUE!</v>
      </c>
      <c r="IR2" t="e">
        <f>AND(Sheet2!C19,"AAAAAF3f//s=")</f>
        <v>#VALUE!</v>
      </c>
      <c r="IS2" t="e">
        <f>AND(Sheet2!D19,"AAAAAF3f//w=")</f>
        <v>#VALUE!</v>
      </c>
      <c r="IT2" t="e">
        <f>AND(Sheet2!E19,"AAAAAF3f//0=")</f>
        <v>#VALUE!</v>
      </c>
      <c r="IU2" t="e">
        <f>AND(Sheet2!F19,"AAAAAF3f//4=")</f>
        <v>#VALUE!</v>
      </c>
      <c r="IV2" t="e">
        <f>AND(Sheet2!G19,"AAAAAF3f//8=")</f>
        <v>#VALUE!</v>
      </c>
    </row>
    <row r="3" spans="1:256" x14ac:dyDescent="0.25">
      <c r="A3" t="e">
        <f>AND(Sheet2!H25,"AAAAAHvk7wA=")</f>
        <v>#VALUE!</v>
      </c>
      <c r="B3" t="e">
        <f>AND(Sheet2!I25,"AAAAAHvk7wE=")</f>
        <v>#VALUE!</v>
      </c>
      <c r="C3" t="e">
        <f>AND(Sheet2!J25,"AAAAAHvk7wI=")</f>
        <v>#VALUE!</v>
      </c>
      <c r="D3" t="e">
        <f>AND(Sheet2!K26,"AAAAAHvk7wM=")</f>
        <v>#VALUE!</v>
      </c>
      <c r="E3" t="e">
        <f>AND(Sheet2!L26,"AAAAAHvk7wQ=")</f>
        <v>#VALUE!</v>
      </c>
      <c r="F3" t="e">
        <f>AND(Sheet2!M26,"AAAAAHvk7wU=")</f>
        <v>#VALUE!</v>
      </c>
      <c r="G3" t="e">
        <f>AND(Sheet2!N26,"AAAAAHvk7wY=")</f>
        <v>#VALUE!</v>
      </c>
      <c r="H3" t="e">
        <f>AND(Sheet2!O26,"AAAAAHvk7wc=")</f>
        <v>#VALUE!</v>
      </c>
      <c r="I3" t="e">
        <f>AND(Sheet2!P26,"AAAAAHvk7wg=")</f>
        <v>#VALUE!</v>
      </c>
      <c r="J3" t="e">
        <f>AND(Sheet2!Q26,"AAAAAHvk7wk=")</f>
        <v>#VALUE!</v>
      </c>
      <c r="K3" t="e">
        <f>AND(Sheet2!R25,"AAAAAHvk7wo=")</f>
        <v>#VALUE!</v>
      </c>
      <c r="L3" t="e">
        <f>AND(Sheet2!S25,"AAAAAHvk7ws=")</f>
        <v>#VALUE!</v>
      </c>
      <c r="M3" t="e">
        <f>AND(Sheet2!T25,"AAAAAHvk7ww=")</f>
        <v>#VALUE!</v>
      </c>
      <c r="N3">
        <f>IF(Sheet2!26:26,"AAAAAHvk7w0=",0)</f>
        <v>0</v>
      </c>
      <c r="O3" t="e">
        <f>AND(Sheet2!A20,"AAAAAHvk7w4=")</f>
        <v>#VALUE!</v>
      </c>
      <c r="P3" t="e">
        <f>AND(Sheet2!B20,"AAAAAHvk7w8=")</f>
        <v>#VALUE!</v>
      </c>
      <c r="Q3" t="e">
        <f>AND(Sheet2!C20,"AAAAAHvk7xA=")</f>
        <v>#VALUE!</v>
      </c>
      <c r="R3" t="e">
        <f>AND(Sheet2!D20,"AAAAAHvk7xE=")</f>
        <v>#VALUE!</v>
      </c>
      <c r="S3" t="e">
        <f>AND(Sheet2!E20,"AAAAAHvk7xI=")</f>
        <v>#VALUE!</v>
      </c>
      <c r="T3" t="e">
        <f>AND(Sheet2!F20,"AAAAAHvk7xM=")</f>
        <v>#VALUE!</v>
      </c>
      <c r="U3" t="e">
        <f>AND(Sheet2!G20,"AAAAAHvk7xQ=")</f>
        <v>#VALUE!</v>
      </c>
      <c r="V3" t="e">
        <f>AND(Sheet2!H26,"AAAAAHvk7xU=")</f>
        <v>#VALUE!</v>
      </c>
      <c r="W3" t="e">
        <f>AND(Sheet2!I26,"AAAAAHvk7xY=")</f>
        <v>#VALUE!</v>
      </c>
      <c r="X3" t="e">
        <f>AND(Sheet2!J26,"AAAAAHvk7xc=")</f>
        <v>#VALUE!</v>
      </c>
      <c r="Y3" t="e">
        <f>AND(Sheet2!K27,"AAAAAHvk7xg=")</f>
        <v>#VALUE!</v>
      </c>
      <c r="Z3" t="e">
        <f>AND(Sheet2!L27,"AAAAAHvk7xk=")</f>
        <v>#VALUE!</v>
      </c>
      <c r="AA3" t="e">
        <f>AND(Sheet2!M27,"AAAAAHvk7xo=")</f>
        <v>#VALUE!</v>
      </c>
      <c r="AB3" t="e">
        <f>AND(Sheet2!N27,"AAAAAHvk7xs=")</f>
        <v>#VALUE!</v>
      </c>
      <c r="AC3" t="e">
        <f>AND(Sheet2!O27,"AAAAAHvk7xw=")</f>
        <v>#VALUE!</v>
      </c>
      <c r="AD3" t="e">
        <f>AND(Sheet2!P27,"AAAAAHvk7x0=")</f>
        <v>#VALUE!</v>
      </c>
      <c r="AE3" t="e">
        <f>AND(Sheet2!Q27,"AAAAAHvk7x4=")</f>
        <v>#VALUE!</v>
      </c>
      <c r="AF3" t="e">
        <f>AND(Sheet2!R26,"AAAAAHvk7x8=")</f>
        <v>#VALUE!</v>
      </c>
      <c r="AG3" t="e">
        <f>AND(Sheet2!S26,"AAAAAHvk7yA=")</f>
        <v>#VALUE!</v>
      </c>
      <c r="AH3" t="e">
        <f>AND(Sheet2!T26,"AAAAAHvk7yE=")</f>
        <v>#VALUE!</v>
      </c>
      <c r="AI3">
        <f>IF(Sheet2!27:27,"AAAAAHvk7yI=",0)</f>
        <v>0</v>
      </c>
      <c r="AJ3" t="e">
        <f>AND(Sheet2!A21,"AAAAAHvk7yM=")</f>
        <v>#VALUE!</v>
      </c>
      <c r="AK3" t="e">
        <f>AND(Sheet2!B21,"AAAAAHvk7yQ=")</f>
        <v>#VALUE!</v>
      </c>
      <c r="AL3" t="e">
        <f>AND(Sheet2!C21,"AAAAAHvk7yU=")</f>
        <v>#VALUE!</v>
      </c>
      <c r="AM3" t="e">
        <f>AND(Sheet2!D21,"AAAAAHvk7yY=")</f>
        <v>#VALUE!</v>
      </c>
      <c r="AN3" t="e">
        <f>AND(Sheet2!E21,"AAAAAHvk7yc=")</f>
        <v>#VALUE!</v>
      </c>
      <c r="AO3" t="e">
        <f>AND(Sheet2!F21,"AAAAAHvk7yg=")</f>
        <v>#VALUE!</v>
      </c>
      <c r="AP3" t="e">
        <f>AND(Sheet2!G21,"AAAAAHvk7yk=")</f>
        <v>#VALUE!</v>
      </c>
      <c r="AQ3" t="e">
        <f>AND(Sheet2!H27,"AAAAAHvk7yo=")</f>
        <v>#VALUE!</v>
      </c>
      <c r="AR3" t="e">
        <f>AND(Sheet2!I27,"AAAAAHvk7ys=")</f>
        <v>#VALUE!</v>
      </c>
      <c r="AS3" t="e">
        <f>AND(Sheet2!J27,"AAAAAHvk7yw=")</f>
        <v>#VALUE!</v>
      </c>
      <c r="AT3" t="e">
        <f>AND(Sheet2!K28,"AAAAAHvk7y0=")</f>
        <v>#VALUE!</v>
      </c>
      <c r="AU3" t="e">
        <f>AND(Sheet2!L28,"AAAAAHvk7y4=")</f>
        <v>#VALUE!</v>
      </c>
      <c r="AV3" t="e">
        <f>AND(Sheet2!M28,"AAAAAHvk7y8=")</f>
        <v>#VALUE!</v>
      </c>
      <c r="AW3" t="e">
        <f>AND(Sheet2!N28,"AAAAAHvk7zA=")</f>
        <v>#VALUE!</v>
      </c>
      <c r="AX3" t="e">
        <f>AND(Sheet2!O28,"AAAAAHvk7zE=")</f>
        <v>#VALUE!</v>
      </c>
      <c r="AY3" t="e">
        <f>AND(Sheet2!P28,"AAAAAHvk7zI=")</f>
        <v>#VALUE!</v>
      </c>
      <c r="AZ3" t="e">
        <f>AND(Sheet2!Q28,"AAAAAHvk7zM=")</f>
        <v>#VALUE!</v>
      </c>
      <c r="BA3" t="e">
        <f>AND(Sheet2!R27,"AAAAAHvk7zQ=")</f>
        <v>#VALUE!</v>
      </c>
      <c r="BB3" t="e">
        <f>AND(Sheet2!S27,"AAAAAHvk7zU=")</f>
        <v>#VALUE!</v>
      </c>
      <c r="BC3" t="e">
        <f>AND(Sheet2!T27,"AAAAAHvk7zY=")</f>
        <v>#VALUE!</v>
      </c>
      <c r="BD3">
        <f>IF(Sheet2!28:28,"AAAAAHvk7zc=",0)</f>
        <v>0</v>
      </c>
      <c r="BE3" t="e">
        <f>AND(Sheet2!A22,"AAAAAHvk7zg=")</f>
        <v>#VALUE!</v>
      </c>
      <c r="BF3" t="e">
        <f>AND(Sheet2!B22,"AAAAAHvk7zk=")</f>
        <v>#VALUE!</v>
      </c>
      <c r="BG3" t="e">
        <f>AND(Sheet2!C22,"AAAAAHvk7zo=")</f>
        <v>#VALUE!</v>
      </c>
      <c r="BH3" t="e">
        <f>AND(Sheet2!D22,"AAAAAHvk7zs=")</f>
        <v>#VALUE!</v>
      </c>
      <c r="BI3" t="e">
        <f>AND(Sheet2!E22,"AAAAAHvk7zw=")</f>
        <v>#VALUE!</v>
      </c>
      <c r="BJ3" t="e">
        <f>AND(Sheet2!F22,"AAAAAHvk7z0=")</f>
        <v>#VALUE!</v>
      </c>
      <c r="BK3" t="e">
        <f>AND(Sheet2!G22,"AAAAAHvk7z4=")</f>
        <v>#VALUE!</v>
      </c>
      <c r="BL3" t="e">
        <f>AND(Sheet2!H28,"AAAAAHvk7z8=")</f>
        <v>#VALUE!</v>
      </c>
      <c r="BM3" t="e">
        <f>AND(Sheet2!I28,"AAAAAHvk70A=")</f>
        <v>#VALUE!</v>
      </c>
      <c r="BN3" t="e">
        <f>AND(Sheet2!J28,"AAAAAHvk70E=")</f>
        <v>#VALUE!</v>
      </c>
      <c r="BO3" t="e">
        <f>AND(Sheet2!K29,"AAAAAHvk70I=")</f>
        <v>#VALUE!</v>
      </c>
      <c r="BP3" t="e">
        <f>AND(Sheet2!L29,"AAAAAHvk70M=")</f>
        <v>#VALUE!</v>
      </c>
      <c r="BQ3" t="e">
        <f>AND(Sheet2!M29,"AAAAAHvk70Q=")</f>
        <v>#VALUE!</v>
      </c>
      <c r="BR3" t="e">
        <f>AND(Sheet2!N29,"AAAAAHvk70U=")</f>
        <v>#VALUE!</v>
      </c>
      <c r="BS3" t="e">
        <f>AND(Sheet2!O29,"AAAAAHvk70Y=")</f>
        <v>#VALUE!</v>
      </c>
      <c r="BT3" t="e">
        <f>AND(Sheet2!P29,"AAAAAHvk70c=")</f>
        <v>#VALUE!</v>
      </c>
      <c r="BU3" t="e">
        <f>AND(Sheet2!Q29,"AAAAAHvk70g=")</f>
        <v>#VALUE!</v>
      </c>
      <c r="BV3" t="e">
        <f>AND(Sheet2!R28,"AAAAAHvk70k=")</f>
        <v>#VALUE!</v>
      </c>
      <c r="BW3" t="e">
        <f>AND(Sheet2!S28,"AAAAAHvk70o=")</f>
        <v>#VALUE!</v>
      </c>
      <c r="BX3" t="e">
        <f>AND(Sheet2!T28,"AAAAAHvk70s=")</f>
        <v>#VALUE!</v>
      </c>
      <c r="BY3">
        <f>IF(Sheet2!29:29,"AAAAAHvk70w=",0)</f>
        <v>0</v>
      </c>
      <c r="BZ3" t="e">
        <f>AND(Sheet2!A23,"AAAAAHvk700=")</f>
        <v>#VALUE!</v>
      </c>
      <c r="CA3" t="e">
        <f>AND(Sheet2!B23,"AAAAAHvk704=")</f>
        <v>#VALUE!</v>
      </c>
      <c r="CB3" t="e">
        <f>AND(Sheet2!C23,"AAAAAHvk708=")</f>
        <v>#VALUE!</v>
      </c>
      <c r="CC3" t="e">
        <f>AND(Sheet2!D23,"AAAAAHvk71A=")</f>
        <v>#VALUE!</v>
      </c>
      <c r="CD3" t="e">
        <f>AND(Sheet2!E23,"AAAAAHvk71E=")</f>
        <v>#VALUE!</v>
      </c>
      <c r="CE3" t="e">
        <f>AND(Sheet2!F23,"AAAAAHvk71I=")</f>
        <v>#VALUE!</v>
      </c>
      <c r="CF3" t="e">
        <f>AND(Sheet2!G23,"AAAAAHvk71M=")</f>
        <v>#VALUE!</v>
      </c>
      <c r="CG3" t="e">
        <f>AND(Sheet2!H29,"AAAAAHvk71Q=")</f>
        <v>#VALUE!</v>
      </c>
      <c r="CH3" t="e">
        <f>AND(Sheet2!I29,"AAAAAHvk71U=")</f>
        <v>#VALUE!</v>
      </c>
      <c r="CI3" t="e">
        <f>AND(Sheet2!J29,"AAAAAHvk71Y=")</f>
        <v>#VALUE!</v>
      </c>
      <c r="CJ3" t="e">
        <f>AND(Sheet2!K30,"AAAAAHvk71c=")</f>
        <v>#VALUE!</v>
      </c>
      <c r="CK3" t="e">
        <f>AND(Sheet2!L30,"AAAAAHvk71g=")</f>
        <v>#VALUE!</v>
      </c>
      <c r="CL3" t="e">
        <f>AND(Sheet2!M30,"AAAAAHvk71k=")</f>
        <v>#VALUE!</v>
      </c>
      <c r="CM3" t="e">
        <f>AND(Sheet2!N30,"AAAAAHvk71o=")</f>
        <v>#VALUE!</v>
      </c>
      <c r="CN3" t="e">
        <f>AND(Sheet2!O30,"AAAAAHvk71s=")</f>
        <v>#VALUE!</v>
      </c>
      <c r="CO3" t="e">
        <f>AND(Sheet2!P30,"AAAAAHvk71w=")</f>
        <v>#VALUE!</v>
      </c>
      <c r="CP3" t="e">
        <f>AND(Sheet2!Q30,"AAAAAHvk710=")</f>
        <v>#VALUE!</v>
      </c>
      <c r="CQ3" t="e">
        <f>AND(Sheet2!R29,"AAAAAHvk714=")</f>
        <v>#VALUE!</v>
      </c>
      <c r="CR3" t="e">
        <f>AND(Sheet2!S29,"AAAAAHvk718=")</f>
        <v>#VALUE!</v>
      </c>
      <c r="CS3" t="e">
        <f>AND(Sheet2!T29,"AAAAAHvk72A=")</f>
        <v>#VALUE!</v>
      </c>
      <c r="CT3">
        <f>IF(Sheet2!30:30,"AAAAAHvk72E=",0)</f>
        <v>0</v>
      </c>
      <c r="CU3" t="e">
        <f>AND(Sheet2!A24,"AAAAAHvk72I=")</f>
        <v>#VALUE!</v>
      </c>
      <c r="CV3" t="e">
        <f>AND(Sheet2!B24,"AAAAAHvk72M=")</f>
        <v>#VALUE!</v>
      </c>
      <c r="CW3" t="e">
        <f>AND(Sheet2!C24,"AAAAAHvk72Q=")</f>
        <v>#VALUE!</v>
      </c>
      <c r="CX3" t="e">
        <f>AND(Sheet2!D24,"AAAAAHvk72U=")</f>
        <v>#VALUE!</v>
      </c>
      <c r="CY3" t="e">
        <f>AND(Sheet2!E24,"AAAAAHvk72Y=")</f>
        <v>#VALUE!</v>
      </c>
      <c r="CZ3" t="e">
        <f>AND(Sheet2!F24,"AAAAAHvk72c=")</f>
        <v>#VALUE!</v>
      </c>
      <c r="DA3" t="e">
        <f>AND(Sheet2!G24,"AAAAAHvk72g=")</f>
        <v>#VALUE!</v>
      </c>
      <c r="DB3" t="e">
        <f>AND(Sheet2!H30,"AAAAAHvk72k=")</f>
        <v>#VALUE!</v>
      </c>
      <c r="DC3" t="e">
        <f>AND(Sheet2!I30,"AAAAAHvk72o=")</f>
        <v>#VALUE!</v>
      </c>
      <c r="DD3" t="e">
        <f>AND(Sheet2!J30,"AAAAAHvk72s=")</f>
        <v>#VALUE!</v>
      </c>
      <c r="DE3" t="e">
        <f>AND(Sheet2!K31,"AAAAAHvk72w=")</f>
        <v>#VALUE!</v>
      </c>
      <c r="DF3" t="e">
        <f>AND(Sheet2!L31,"AAAAAHvk720=")</f>
        <v>#VALUE!</v>
      </c>
      <c r="DG3" t="e">
        <f>AND(Sheet2!M31,"AAAAAHvk724=")</f>
        <v>#VALUE!</v>
      </c>
      <c r="DH3" t="e">
        <f>AND(Sheet2!N31,"AAAAAHvk728=")</f>
        <v>#VALUE!</v>
      </c>
      <c r="DI3" t="e">
        <f>AND(Sheet2!O31,"AAAAAHvk73A=")</f>
        <v>#VALUE!</v>
      </c>
      <c r="DJ3" t="e">
        <f>AND(Sheet2!P31,"AAAAAHvk73E=")</f>
        <v>#VALUE!</v>
      </c>
      <c r="DK3" t="e">
        <f>AND(Sheet2!Q31,"AAAAAHvk73I=")</f>
        <v>#VALUE!</v>
      </c>
      <c r="DL3" t="e">
        <f>AND(Sheet2!R30,"AAAAAHvk73M=")</f>
        <v>#VALUE!</v>
      </c>
      <c r="DM3" t="e">
        <f>AND(Sheet2!S30,"AAAAAHvk73Q=")</f>
        <v>#VALUE!</v>
      </c>
      <c r="DN3" t="e">
        <f>AND(Sheet2!T30,"AAAAAHvk73U=")</f>
        <v>#VALUE!</v>
      </c>
      <c r="DO3">
        <f>IF(Sheet2!31:31,"AAAAAHvk73Y=",0)</f>
        <v>0</v>
      </c>
      <c r="DP3" t="e">
        <f>AND(Sheet2!A25,"AAAAAHvk73c=")</f>
        <v>#VALUE!</v>
      </c>
      <c r="DQ3" t="e">
        <f>AND(Sheet2!B25,"AAAAAHvk73g=")</f>
        <v>#VALUE!</v>
      </c>
      <c r="DR3" t="e">
        <f>AND(Sheet2!C25,"AAAAAHvk73k=")</f>
        <v>#VALUE!</v>
      </c>
      <c r="DS3" t="e">
        <f>AND(Sheet2!D25,"AAAAAHvk73o=")</f>
        <v>#VALUE!</v>
      </c>
      <c r="DT3" t="e">
        <f>AND(Sheet2!E25,"AAAAAHvk73s=")</f>
        <v>#VALUE!</v>
      </c>
      <c r="DU3" t="e">
        <f>AND(Sheet2!F25,"AAAAAHvk73w=")</f>
        <v>#VALUE!</v>
      </c>
      <c r="DV3" t="e">
        <f>AND(Sheet2!G25,"AAAAAHvk730=")</f>
        <v>#VALUE!</v>
      </c>
      <c r="DW3" t="e">
        <f>AND(Sheet2!H31,"AAAAAHvk734=")</f>
        <v>#VALUE!</v>
      </c>
      <c r="DX3" t="e">
        <f>AND(Sheet2!I31,"AAAAAHvk738=")</f>
        <v>#VALUE!</v>
      </c>
      <c r="DY3" t="e">
        <f>AND(Sheet2!J31,"AAAAAHvk74A=")</f>
        <v>#VALUE!</v>
      </c>
      <c r="DZ3" t="e">
        <f>AND(Sheet2!K32,"AAAAAHvk74E=")</f>
        <v>#VALUE!</v>
      </c>
      <c r="EA3" t="e">
        <f>AND(Sheet2!L32,"AAAAAHvk74I=")</f>
        <v>#VALUE!</v>
      </c>
      <c r="EB3" t="e">
        <f>AND(Sheet2!M32,"AAAAAHvk74M=")</f>
        <v>#VALUE!</v>
      </c>
      <c r="EC3" t="e">
        <f>AND(Sheet2!N32,"AAAAAHvk74Q=")</f>
        <v>#VALUE!</v>
      </c>
      <c r="ED3" t="e">
        <f>AND(Sheet2!O32,"AAAAAHvk74U=")</f>
        <v>#VALUE!</v>
      </c>
      <c r="EE3" t="e">
        <f>AND(Sheet2!P32,"AAAAAHvk74Y=")</f>
        <v>#VALUE!</v>
      </c>
      <c r="EF3" t="e">
        <f>AND(Sheet2!Q32,"AAAAAHvk74c=")</f>
        <v>#VALUE!</v>
      </c>
      <c r="EG3" t="e">
        <f>AND(Sheet2!R31,"AAAAAHvk74g=")</f>
        <v>#VALUE!</v>
      </c>
      <c r="EH3" t="e">
        <f>AND(Sheet2!S31,"AAAAAHvk74k=")</f>
        <v>#VALUE!</v>
      </c>
      <c r="EI3" t="e">
        <f>AND(Sheet2!T31,"AAAAAHvk74o=")</f>
        <v>#VALUE!</v>
      </c>
      <c r="EJ3">
        <f>IF(Sheet2!32:32,"AAAAAHvk74s=",0)</f>
        <v>0</v>
      </c>
      <c r="EK3" t="e">
        <f>AND(Sheet2!#REF!,"AAAAAHvk74w=")</f>
        <v>#REF!</v>
      </c>
      <c r="EL3" t="e">
        <f>AND(Sheet2!#REF!,"AAAAAHvk740=")</f>
        <v>#REF!</v>
      </c>
      <c r="EM3" t="e">
        <f>AND(Sheet2!#REF!,"AAAAAHvk744=")</f>
        <v>#REF!</v>
      </c>
      <c r="EN3" t="e">
        <f>AND(Sheet2!#REF!,"AAAAAHvk748=")</f>
        <v>#REF!</v>
      </c>
      <c r="EO3" t="e">
        <f>AND(Sheet2!#REF!,"AAAAAHvk75A=")</f>
        <v>#REF!</v>
      </c>
      <c r="EP3" t="e">
        <f>AND(Sheet2!#REF!,"AAAAAHvk75E=")</f>
        <v>#REF!</v>
      </c>
      <c r="EQ3" t="e">
        <f>AND(Sheet2!#REF!,"AAAAAHvk75I=")</f>
        <v>#REF!</v>
      </c>
      <c r="ER3" t="e">
        <f>AND(Sheet2!H32,"AAAAAHvk75M=")</f>
        <v>#VALUE!</v>
      </c>
      <c r="ES3" t="e">
        <f>AND(Sheet2!I32,"AAAAAHvk75Q=")</f>
        <v>#VALUE!</v>
      </c>
      <c r="ET3" t="e">
        <f>AND(Sheet2!J32,"AAAAAHvk75U=")</f>
        <v>#VALUE!</v>
      </c>
      <c r="EU3" t="e">
        <f>AND(Sheet2!K33,"AAAAAHvk75Y=")</f>
        <v>#VALUE!</v>
      </c>
      <c r="EV3" t="e">
        <f>AND(Sheet2!L33,"AAAAAHvk75c=")</f>
        <v>#VALUE!</v>
      </c>
      <c r="EW3" t="e">
        <f>AND(Sheet2!M33,"AAAAAHvk75g=")</f>
        <v>#VALUE!</v>
      </c>
      <c r="EX3" t="e">
        <f>AND(Sheet2!N33,"AAAAAHvk75k=")</f>
        <v>#VALUE!</v>
      </c>
      <c r="EY3" t="e">
        <f>AND(Sheet2!O33,"AAAAAHvk75o=")</f>
        <v>#VALUE!</v>
      </c>
      <c r="EZ3" t="e">
        <f>AND(Sheet2!P33,"AAAAAHvk75s=")</f>
        <v>#VALUE!</v>
      </c>
      <c r="FA3" t="e">
        <f>AND(Sheet2!Q33,"AAAAAHvk75w=")</f>
        <v>#VALUE!</v>
      </c>
      <c r="FB3" t="e">
        <f>AND(Sheet2!R32,"AAAAAHvk750=")</f>
        <v>#VALUE!</v>
      </c>
      <c r="FC3" t="e">
        <f>AND(Sheet2!S32,"AAAAAHvk754=")</f>
        <v>#VALUE!</v>
      </c>
      <c r="FD3" t="e">
        <f>AND(Sheet2!T32,"AAAAAHvk758=")</f>
        <v>#VALUE!</v>
      </c>
      <c r="FE3">
        <f>IF(Sheet2!33:33,"AAAAAHvk76A=",0)</f>
        <v>0</v>
      </c>
      <c r="FF3" t="e">
        <f>AND(Sheet2!A27,"AAAAAHvk76E=")</f>
        <v>#VALUE!</v>
      </c>
      <c r="FG3" t="e">
        <f>AND(Sheet2!B27,"AAAAAHvk76I=")</f>
        <v>#VALUE!</v>
      </c>
      <c r="FH3" t="e">
        <f>AND(Sheet2!C27,"AAAAAHvk76M=")</f>
        <v>#VALUE!</v>
      </c>
      <c r="FI3" t="e">
        <f>AND(Sheet2!D27,"AAAAAHvk76Q=")</f>
        <v>#VALUE!</v>
      </c>
      <c r="FJ3" t="e">
        <f>AND(Sheet2!E27,"AAAAAHvk76U=")</f>
        <v>#VALUE!</v>
      </c>
      <c r="FK3" t="e">
        <f>AND(Sheet2!F27,"AAAAAHvk76Y=")</f>
        <v>#VALUE!</v>
      </c>
      <c r="FL3" t="e">
        <f>AND(Sheet2!G27,"AAAAAHvk76c=")</f>
        <v>#VALUE!</v>
      </c>
      <c r="FM3" t="e">
        <f>AND(Sheet2!H33,"AAAAAHvk76g=")</f>
        <v>#VALUE!</v>
      </c>
      <c r="FN3" t="e">
        <f>AND(Sheet2!I33,"AAAAAHvk76k=")</f>
        <v>#VALUE!</v>
      </c>
      <c r="FO3" t="e">
        <f>AND(Sheet2!J33,"AAAAAHvk76o=")</f>
        <v>#VALUE!</v>
      </c>
      <c r="FP3" t="e">
        <f>AND(Sheet2!#REF!,"AAAAAHvk76s=")</f>
        <v>#REF!</v>
      </c>
      <c r="FQ3" t="e">
        <f>AND(Sheet2!#REF!,"AAAAAHvk76w=")</f>
        <v>#REF!</v>
      </c>
      <c r="FR3" t="e">
        <f>AND(Sheet2!#REF!,"AAAAAHvk760=")</f>
        <v>#REF!</v>
      </c>
      <c r="FS3" t="e">
        <f>AND(Sheet2!#REF!,"AAAAAHvk764=")</f>
        <v>#REF!</v>
      </c>
      <c r="FT3" t="e">
        <f>AND(Sheet2!#REF!,"AAAAAHvk768=")</f>
        <v>#REF!</v>
      </c>
      <c r="FU3" t="e">
        <f>AND(Sheet2!#REF!,"AAAAAHvk77A=")</f>
        <v>#REF!</v>
      </c>
      <c r="FV3" t="e">
        <f>AND(Sheet2!#REF!,"AAAAAHvk77E=")</f>
        <v>#REF!</v>
      </c>
      <c r="FW3" t="e">
        <f>AND(Sheet2!R33,"AAAAAHvk77I=")</f>
        <v>#VALUE!</v>
      </c>
      <c r="FX3" t="e">
        <f>AND(Sheet2!S33,"AAAAAHvk77M=")</f>
        <v>#VALUE!</v>
      </c>
      <c r="FY3" t="e">
        <f>AND(Sheet2!T33,"AAAAAHvk77Q=")</f>
        <v>#VALUE!</v>
      </c>
      <c r="FZ3">
        <f>IF(Sheet2!34:34,"AAAAAHvk77U=",0)</f>
        <v>0</v>
      </c>
      <c r="GA3" t="e">
        <f>AND(Sheet2!A28,"AAAAAHvk77Y=")</f>
        <v>#VALUE!</v>
      </c>
      <c r="GB3" t="e">
        <f>AND(Sheet2!B28,"AAAAAHvk77c=")</f>
        <v>#VALUE!</v>
      </c>
      <c r="GC3" t="e">
        <f>AND(Sheet2!C28,"AAAAAHvk77g=")</f>
        <v>#VALUE!</v>
      </c>
      <c r="GD3" t="e">
        <f>AND(Sheet2!D28,"AAAAAHvk77k=")</f>
        <v>#VALUE!</v>
      </c>
      <c r="GE3" t="e">
        <f>AND(Sheet2!E28,"AAAAAHvk77o=")</f>
        <v>#VALUE!</v>
      </c>
      <c r="GF3" t="e">
        <f>AND(Sheet2!F28,"AAAAAHvk77s=")</f>
        <v>#VALUE!</v>
      </c>
      <c r="GG3" t="e">
        <f>AND(Sheet2!G28,"AAAAAHvk77w=")</f>
        <v>#VALUE!</v>
      </c>
      <c r="GH3" t="e">
        <f>AND(Sheet2!H34,"AAAAAHvk770=")</f>
        <v>#VALUE!</v>
      </c>
      <c r="GI3" t="e">
        <f>AND(Sheet2!I34,"AAAAAHvk774=")</f>
        <v>#VALUE!</v>
      </c>
      <c r="GJ3" t="e">
        <f>AND(Sheet2!J34,"AAAAAHvk778=")</f>
        <v>#VALUE!</v>
      </c>
      <c r="GK3" t="e">
        <f>AND(Sheet2!#REF!,"AAAAAHvk78A=")</f>
        <v>#REF!</v>
      </c>
      <c r="GL3" t="e">
        <f>AND(Sheet2!#REF!,"AAAAAHvk78E=")</f>
        <v>#REF!</v>
      </c>
      <c r="GM3" t="e">
        <f>AND(Sheet2!#REF!,"AAAAAHvk78I=")</f>
        <v>#REF!</v>
      </c>
      <c r="GN3" t="e">
        <f>AND(Sheet2!#REF!,"AAAAAHvk78M=")</f>
        <v>#REF!</v>
      </c>
      <c r="GO3" t="e">
        <f>AND(Sheet2!#REF!,"AAAAAHvk78Q=")</f>
        <v>#REF!</v>
      </c>
      <c r="GP3" t="e">
        <f>AND(Sheet2!#REF!,"AAAAAHvk78U=")</f>
        <v>#REF!</v>
      </c>
      <c r="GQ3" t="e">
        <f>AND(Sheet2!#REF!,"AAAAAHvk78Y=")</f>
        <v>#REF!</v>
      </c>
      <c r="GR3" t="e">
        <f>AND(Sheet2!R34,"AAAAAHvk78c=")</f>
        <v>#VALUE!</v>
      </c>
      <c r="GS3" t="e">
        <f>AND(Sheet2!S34,"AAAAAHvk78g=")</f>
        <v>#VALUE!</v>
      </c>
      <c r="GT3" t="e">
        <f>AND(Sheet2!T34,"AAAAAHvk78k=")</f>
        <v>#VALUE!</v>
      </c>
      <c r="GU3">
        <f>IF(Sheet2!35:35,"AAAAAHvk78o=",0)</f>
        <v>0</v>
      </c>
      <c r="GV3" t="e">
        <f>AND(Sheet2!A29,"AAAAAHvk78s=")</f>
        <v>#VALUE!</v>
      </c>
      <c r="GW3" t="e">
        <f>AND(Sheet2!B29,"AAAAAHvk78w=")</f>
        <v>#VALUE!</v>
      </c>
      <c r="GX3" t="e">
        <f>AND(Sheet2!C29,"AAAAAHvk780=")</f>
        <v>#VALUE!</v>
      </c>
      <c r="GY3" t="e">
        <f>AND(Sheet2!D29,"AAAAAHvk784=")</f>
        <v>#VALUE!</v>
      </c>
      <c r="GZ3" t="e">
        <f>AND(Sheet2!E29,"AAAAAHvk788=")</f>
        <v>#VALUE!</v>
      </c>
      <c r="HA3" t="e">
        <f>AND(Sheet2!F29,"AAAAAHvk79A=")</f>
        <v>#VALUE!</v>
      </c>
      <c r="HB3" t="e">
        <f>AND(Sheet2!G29,"AAAAAHvk79E=")</f>
        <v>#VALUE!</v>
      </c>
      <c r="HC3" t="e">
        <f>AND(Sheet2!H35,"AAAAAHvk79I=")</f>
        <v>#VALUE!</v>
      </c>
      <c r="HD3" t="e">
        <f>AND(Sheet2!I35,"AAAAAHvk79M=")</f>
        <v>#VALUE!</v>
      </c>
      <c r="HE3" t="e">
        <f>AND(Sheet2!J35,"AAAAAHvk79Q=")</f>
        <v>#VALUE!</v>
      </c>
      <c r="HF3" t="e">
        <f>AND(Sheet2!#REF!,"AAAAAHvk79U=")</f>
        <v>#REF!</v>
      </c>
      <c r="HG3" t="e">
        <f>AND(Sheet2!#REF!,"AAAAAHvk79Y=")</f>
        <v>#REF!</v>
      </c>
      <c r="HH3" t="e">
        <f>AND(Sheet2!#REF!,"AAAAAHvk79c=")</f>
        <v>#REF!</v>
      </c>
      <c r="HI3" t="e">
        <f>AND(Sheet2!#REF!,"AAAAAHvk79g=")</f>
        <v>#REF!</v>
      </c>
      <c r="HJ3" t="e">
        <f>AND(Sheet2!#REF!,"AAAAAHvk79k=")</f>
        <v>#REF!</v>
      </c>
      <c r="HK3" t="e">
        <f>AND(Sheet2!#REF!,"AAAAAHvk79o=")</f>
        <v>#REF!</v>
      </c>
      <c r="HL3" t="e">
        <f>AND(Sheet2!#REF!,"AAAAAHvk79s=")</f>
        <v>#REF!</v>
      </c>
      <c r="HM3" t="e">
        <f>AND(Sheet2!R35,"AAAAAHvk79w=")</f>
        <v>#VALUE!</v>
      </c>
      <c r="HN3" t="e">
        <f>AND(Sheet2!S35,"AAAAAHvk790=")</f>
        <v>#VALUE!</v>
      </c>
      <c r="HO3" t="e">
        <f>AND(Sheet2!T35,"AAAAAHvk794=")</f>
        <v>#VALUE!</v>
      </c>
      <c r="HP3">
        <f>IF(Sheet2!36:36,"AAAAAHvk798=",0)</f>
        <v>0</v>
      </c>
      <c r="HQ3" t="e">
        <f>AND(Sheet2!A30,"AAAAAHvk7+A=")</f>
        <v>#VALUE!</v>
      </c>
      <c r="HR3" t="e">
        <f>AND(Sheet2!B30,"AAAAAHvk7+E=")</f>
        <v>#VALUE!</v>
      </c>
      <c r="HS3" t="e">
        <f>AND(Sheet2!C30,"AAAAAHvk7+I=")</f>
        <v>#VALUE!</v>
      </c>
      <c r="HT3" t="e">
        <f>AND(Sheet2!D30,"AAAAAHvk7+M=")</f>
        <v>#VALUE!</v>
      </c>
      <c r="HU3" t="e">
        <f>AND(Sheet2!E30,"AAAAAHvk7+Q=")</f>
        <v>#VALUE!</v>
      </c>
      <c r="HV3" t="e">
        <f>AND(Sheet2!F30,"AAAAAHvk7+U=")</f>
        <v>#VALUE!</v>
      </c>
      <c r="HW3" t="e">
        <f>AND(Sheet2!G30,"AAAAAHvk7+Y=")</f>
        <v>#VALUE!</v>
      </c>
      <c r="HX3" t="e">
        <f>AND(Sheet2!H36,"AAAAAHvk7+c=")</f>
        <v>#VALUE!</v>
      </c>
      <c r="HY3" t="e">
        <f>AND(Sheet2!I36,"AAAAAHvk7+g=")</f>
        <v>#VALUE!</v>
      </c>
      <c r="HZ3" t="e">
        <f>AND(Sheet2!J36,"AAAAAHvk7+k=")</f>
        <v>#VALUE!</v>
      </c>
      <c r="IA3" t="e">
        <f>AND(Sheet2!#REF!,"AAAAAHvk7+o=")</f>
        <v>#REF!</v>
      </c>
      <c r="IB3" t="e">
        <f>AND(Sheet2!#REF!,"AAAAAHvk7+s=")</f>
        <v>#REF!</v>
      </c>
      <c r="IC3" t="e">
        <f>AND(Sheet2!#REF!,"AAAAAHvk7+w=")</f>
        <v>#REF!</v>
      </c>
      <c r="ID3" t="e">
        <f>AND(Sheet2!#REF!,"AAAAAHvk7+0=")</f>
        <v>#REF!</v>
      </c>
      <c r="IE3" t="e">
        <f>AND(Sheet2!#REF!,"AAAAAHvk7+4=")</f>
        <v>#REF!</v>
      </c>
      <c r="IF3" t="e">
        <f>AND(Sheet2!#REF!,"AAAAAHvk7+8=")</f>
        <v>#REF!</v>
      </c>
      <c r="IG3" t="e">
        <f>AND(Sheet2!#REF!,"AAAAAHvk7/A=")</f>
        <v>#REF!</v>
      </c>
      <c r="IH3" t="e">
        <f>AND(Sheet2!R36,"AAAAAHvk7/E=")</f>
        <v>#VALUE!</v>
      </c>
      <c r="II3" t="e">
        <f>AND(Sheet2!S36,"AAAAAHvk7/I=")</f>
        <v>#VALUE!</v>
      </c>
      <c r="IJ3" t="e">
        <f>AND(Sheet2!T36,"AAAAAHvk7/M=")</f>
        <v>#VALUE!</v>
      </c>
      <c r="IK3">
        <f>IF(Sheet2!37:37,"AAAAAHvk7/Q=",0)</f>
        <v>0</v>
      </c>
      <c r="IL3" t="e">
        <f>AND(Sheet2!A31,"AAAAAHvk7/U=")</f>
        <v>#VALUE!</v>
      </c>
      <c r="IM3" t="e">
        <f>AND(Sheet2!B31,"AAAAAHvk7/Y=")</f>
        <v>#VALUE!</v>
      </c>
      <c r="IN3" t="e">
        <f>AND(Sheet2!C31,"AAAAAHvk7/c=")</f>
        <v>#VALUE!</v>
      </c>
      <c r="IO3" t="e">
        <f>AND(Sheet2!D31,"AAAAAHvk7/g=")</f>
        <v>#VALUE!</v>
      </c>
      <c r="IP3" t="e">
        <f>AND(Sheet2!E31,"AAAAAHvk7/k=")</f>
        <v>#VALUE!</v>
      </c>
      <c r="IQ3" t="e">
        <f>AND(Sheet2!F31,"AAAAAHvk7/o=")</f>
        <v>#VALUE!</v>
      </c>
      <c r="IR3" t="e">
        <f>AND(Sheet2!G31,"AAAAAHvk7/s=")</f>
        <v>#VALUE!</v>
      </c>
      <c r="IS3" t="e">
        <f>AND(Sheet2!H37,"AAAAAHvk7/w=")</f>
        <v>#VALUE!</v>
      </c>
      <c r="IT3" t="e">
        <f>AND(Sheet2!I37,"AAAAAHvk7/0=")</f>
        <v>#VALUE!</v>
      </c>
      <c r="IU3" t="e">
        <f>AND(Sheet2!J37,"AAAAAHvk7/4=")</f>
        <v>#VALUE!</v>
      </c>
      <c r="IV3" t="e">
        <f>AND(Sheet2!#REF!,"AAAAAHvk7/8=")</f>
        <v>#REF!</v>
      </c>
    </row>
    <row r="4" spans="1:256" x14ac:dyDescent="0.25">
      <c r="A4" t="e">
        <f>AND(Sheet2!#REF!,"AAAAADXXbQA=")</f>
        <v>#REF!</v>
      </c>
      <c r="B4" t="e">
        <f>AND(Sheet2!#REF!,"AAAAADXXbQE=")</f>
        <v>#REF!</v>
      </c>
      <c r="C4" t="e">
        <f>AND(Sheet2!#REF!,"AAAAADXXbQI=")</f>
        <v>#REF!</v>
      </c>
      <c r="D4" t="e">
        <f>AND(Sheet2!#REF!,"AAAAADXXbQM=")</f>
        <v>#REF!</v>
      </c>
      <c r="E4" t="e">
        <f>AND(Sheet2!#REF!,"AAAAADXXbQQ=")</f>
        <v>#REF!</v>
      </c>
      <c r="F4" t="e">
        <f>AND(Sheet2!#REF!,"AAAAADXXbQU=")</f>
        <v>#REF!</v>
      </c>
      <c r="G4" t="e">
        <f>AND(Sheet2!Q38,"AAAAADXXbQY=")</f>
        <v>#VALUE!</v>
      </c>
      <c r="H4" t="e">
        <f>AND(Sheet2!R37,"AAAAADXXbQc=")</f>
        <v>#VALUE!</v>
      </c>
      <c r="I4" t="e">
        <f>AND(Sheet2!S37,"AAAAADXXbQg=")</f>
        <v>#VALUE!</v>
      </c>
      <c r="J4">
        <f>IF(Sheet2!38:38,"AAAAADXXbQk=",0)</f>
        <v>0</v>
      </c>
      <c r="K4" t="e">
        <f>AND(Sheet2!A32,"AAAAADXXbQo=")</f>
        <v>#VALUE!</v>
      </c>
      <c r="L4" t="e">
        <f>AND(Sheet2!B32,"AAAAADXXbQs=")</f>
        <v>#VALUE!</v>
      </c>
      <c r="M4" t="e">
        <f>AND(Sheet2!C32,"AAAAADXXbQw=")</f>
        <v>#VALUE!</v>
      </c>
      <c r="N4" t="e">
        <f>AND(Sheet2!D32,"AAAAADXXbQ0=")</f>
        <v>#VALUE!</v>
      </c>
      <c r="O4" t="e">
        <f>AND(Sheet2!E32,"AAAAADXXbQ4=")</f>
        <v>#VALUE!</v>
      </c>
      <c r="P4" t="e">
        <f>AND(Sheet2!F32,"AAAAADXXbQ8=")</f>
        <v>#VALUE!</v>
      </c>
      <c r="Q4" t="e">
        <f>AND(Sheet2!G32,"AAAAADXXbRA=")</f>
        <v>#VALUE!</v>
      </c>
      <c r="R4" t="e">
        <f>AND(Sheet2!H38,"AAAAADXXbRE=")</f>
        <v>#VALUE!</v>
      </c>
      <c r="S4" t="e">
        <f>AND(Sheet2!I38,"AAAAADXXbRI=")</f>
        <v>#VALUE!</v>
      </c>
      <c r="T4" t="e">
        <f>AND(Sheet2!J38,"AAAAADXXbRM=")</f>
        <v>#VALUE!</v>
      </c>
      <c r="U4" t="e">
        <f>AND(Sheet2!#REF!,"AAAAADXXbRQ=")</f>
        <v>#REF!</v>
      </c>
      <c r="V4" t="e">
        <f>AND(Sheet2!#REF!,"AAAAADXXbRU=")</f>
        <v>#REF!</v>
      </c>
      <c r="W4" t="e">
        <f>AND(Sheet2!#REF!,"AAAAADXXbRY=")</f>
        <v>#REF!</v>
      </c>
      <c r="X4" t="e">
        <f>AND(Sheet2!#REF!,"AAAAADXXbRc=")</f>
        <v>#REF!</v>
      </c>
      <c r="Y4" t="e">
        <f>AND(Sheet2!#REF!,"AAAAADXXbRg=")</f>
        <v>#REF!</v>
      </c>
      <c r="Z4" t="e">
        <f>AND(Sheet2!#REF!,"AAAAADXXbRk=")</f>
        <v>#REF!</v>
      </c>
      <c r="AA4" t="e">
        <f>AND(Sheet2!#REF!,"AAAAADXXbRo=")</f>
        <v>#REF!</v>
      </c>
      <c r="AB4" t="e">
        <f>AND(Sheet2!Q39,"AAAAADXXbRs=")</f>
        <v>#VALUE!</v>
      </c>
      <c r="AC4" t="e">
        <f>AND(Sheet2!R38,"AAAAADXXbRw=")</f>
        <v>#VALUE!</v>
      </c>
      <c r="AD4" t="e">
        <f>AND(Sheet2!S38,"AAAAADXXbR0=")</f>
        <v>#VALUE!</v>
      </c>
      <c r="AE4">
        <f>IF(Sheet2!39:39,"AAAAADXXbR4=",0)</f>
        <v>0</v>
      </c>
      <c r="AF4" t="e">
        <f>AND(Sheet2!A33,"AAAAADXXbR8=")</f>
        <v>#VALUE!</v>
      </c>
      <c r="AG4" t="e">
        <f>AND(Sheet2!B33,"AAAAADXXbSA=")</f>
        <v>#VALUE!</v>
      </c>
      <c r="AH4" t="e">
        <f>AND(Sheet2!C33,"AAAAADXXbSE=")</f>
        <v>#VALUE!</v>
      </c>
      <c r="AI4" t="e">
        <f>AND(Sheet2!F33,"AAAAADXXbSI=")</f>
        <v>#VALUE!</v>
      </c>
      <c r="AJ4" t="e">
        <f>AND(Sheet2!E33,"AAAAADXXbSM=")</f>
        <v>#VALUE!</v>
      </c>
      <c r="AK4" t="e">
        <f>AND(Sheet2!#REF!,"AAAAADXXbSQ=")</f>
        <v>#REF!</v>
      </c>
      <c r="AL4" t="e">
        <f>AND(Sheet2!G33,"AAAAADXXbSU=")</f>
        <v>#VALUE!</v>
      </c>
      <c r="AM4" t="e">
        <f>AND(Sheet2!H39,"AAAAADXXbSY=")</f>
        <v>#VALUE!</v>
      </c>
      <c r="AN4" t="e">
        <f>AND(Sheet2!I39,"AAAAADXXbSc=")</f>
        <v>#VALUE!</v>
      </c>
      <c r="AO4" t="e">
        <f>AND(Sheet2!J39,"AAAAADXXbSg=")</f>
        <v>#VALUE!</v>
      </c>
      <c r="AP4" t="e">
        <f>AND(Sheet2!#REF!,"AAAAADXXbSk=")</f>
        <v>#REF!</v>
      </c>
      <c r="AQ4" t="e">
        <f>AND(Sheet2!#REF!,"AAAAADXXbSo=")</f>
        <v>#REF!</v>
      </c>
      <c r="AR4" t="e">
        <f>AND(Sheet2!#REF!,"AAAAADXXbSs=")</f>
        <v>#REF!</v>
      </c>
      <c r="AS4" t="e">
        <f>AND(Sheet2!#REF!,"AAAAADXXbSw=")</f>
        <v>#REF!</v>
      </c>
      <c r="AT4" t="e">
        <f>AND(Sheet2!#REF!,"AAAAADXXbS0=")</f>
        <v>#REF!</v>
      </c>
      <c r="AU4" t="e">
        <f>AND(Sheet2!#REF!,"AAAAADXXbS4=")</f>
        <v>#REF!</v>
      </c>
      <c r="AV4" t="e">
        <f>AND(Sheet2!#REF!,"AAAAADXXbS8=")</f>
        <v>#REF!</v>
      </c>
      <c r="AW4" t="e">
        <f>AND(Sheet2!Q40,"AAAAADXXbTA=")</f>
        <v>#VALUE!</v>
      </c>
      <c r="AX4" t="e">
        <f>AND(Sheet2!R39,"AAAAADXXbTE=")</f>
        <v>#VALUE!</v>
      </c>
      <c r="AY4" t="e">
        <f>AND(Sheet2!S39,"AAAAADXXbTI=")</f>
        <v>#VALUE!</v>
      </c>
      <c r="AZ4">
        <f>IF(Sheet2!40:40,"AAAAADXXbTM=",0)</f>
        <v>0</v>
      </c>
      <c r="BA4" t="e">
        <f>AND(Sheet2!#REF!,"AAAAADXXbTQ=")</f>
        <v>#REF!</v>
      </c>
      <c r="BB4" t="e">
        <f>AND(Sheet2!#REF!,"AAAAADXXbTU=")</f>
        <v>#REF!</v>
      </c>
      <c r="BC4" t="e">
        <f>AND(Sheet2!#REF!,"AAAAADXXbTY=")</f>
        <v>#REF!</v>
      </c>
      <c r="BD4" t="e">
        <f>AND(Sheet2!#REF!,"AAAAADXXbTc=")</f>
        <v>#REF!</v>
      </c>
      <c r="BE4" t="e">
        <f>AND(Sheet2!#REF!,"AAAAADXXbTg=")</f>
        <v>#REF!</v>
      </c>
      <c r="BF4" t="e">
        <f>AND(Sheet2!#REF!,"AAAAADXXbTk=")</f>
        <v>#REF!</v>
      </c>
      <c r="BG4" t="e">
        <f>AND(Sheet2!#REF!,"AAAAADXXbTo=")</f>
        <v>#REF!</v>
      </c>
      <c r="BH4" t="e">
        <f>AND(Sheet2!H40,"AAAAADXXbTs=")</f>
        <v>#VALUE!</v>
      </c>
      <c r="BI4" t="e">
        <f>AND(Sheet2!I40,"AAAAADXXbTw=")</f>
        <v>#VALUE!</v>
      </c>
      <c r="BJ4" t="e">
        <f>AND(Sheet2!J40,"AAAAADXXbT0=")</f>
        <v>#VALUE!</v>
      </c>
      <c r="BK4" t="e">
        <f>AND(Sheet2!#REF!,"AAAAADXXbT4=")</f>
        <v>#REF!</v>
      </c>
      <c r="BL4" t="e">
        <f>AND(Sheet2!#REF!,"AAAAADXXbT8=")</f>
        <v>#REF!</v>
      </c>
      <c r="BM4" t="e">
        <f>AND(Sheet2!#REF!,"AAAAADXXbUA=")</f>
        <v>#REF!</v>
      </c>
      <c r="BN4" t="e">
        <f>AND(Sheet2!#REF!,"AAAAADXXbUE=")</f>
        <v>#REF!</v>
      </c>
      <c r="BO4" t="e">
        <f>AND(Sheet2!#REF!,"AAAAADXXbUI=")</f>
        <v>#REF!</v>
      </c>
      <c r="BP4" t="e">
        <f>AND(Sheet2!#REF!,"AAAAADXXbUM=")</f>
        <v>#REF!</v>
      </c>
      <c r="BQ4" t="e">
        <f>AND(Sheet2!#REF!,"AAAAADXXbUQ=")</f>
        <v>#REF!</v>
      </c>
      <c r="BR4" t="e">
        <f>AND(Sheet2!Q41,"AAAAADXXbUU=")</f>
        <v>#VALUE!</v>
      </c>
      <c r="BS4" t="e">
        <f>AND(Sheet2!R40,"AAAAADXXbUY=")</f>
        <v>#VALUE!</v>
      </c>
      <c r="BT4" t="e">
        <f>AND(Sheet2!S40,"AAAAADXXbUc=")</f>
        <v>#VALUE!</v>
      </c>
      <c r="BU4">
        <f>IF(Sheet2!41:41,"AAAAADXXbUg=",0)</f>
        <v>0</v>
      </c>
      <c r="BV4" t="e">
        <f>AND(Sheet2!A34,"AAAAADXXbUk=")</f>
        <v>#VALUE!</v>
      </c>
      <c r="BW4" t="e">
        <f>AND(Sheet2!B34,"AAAAADXXbUo=")</f>
        <v>#VALUE!</v>
      </c>
      <c r="BX4" t="e">
        <f>AND(Sheet2!C34,"AAAAADXXbUs=")</f>
        <v>#VALUE!</v>
      </c>
      <c r="BY4" t="e">
        <f>AND(Sheet2!D34,"AAAAADXXbUw=")</f>
        <v>#VALUE!</v>
      </c>
      <c r="BZ4" t="e">
        <f>AND(Sheet2!E34,"AAAAADXXbU0=")</f>
        <v>#VALUE!</v>
      </c>
      <c r="CA4" t="e">
        <f>AND(Sheet2!F34,"AAAAADXXbU4=")</f>
        <v>#VALUE!</v>
      </c>
      <c r="CB4" t="e">
        <f>AND(Sheet2!G34,"AAAAADXXbU8=")</f>
        <v>#VALUE!</v>
      </c>
      <c r="CC4" t="e">
        <f>AND(Sheet2!H41,"AAAAADXXbVA=")</f>
        <v>#VALUE!</v>
      </c>
      <c r="CD4" t="e">
        <f>AND(Sheet2!I41,"AAAAADXXbVE=")</f>
        <v>#VALUE!</v>
      </c>
      <c r="CE4" t="e">
        <f>AND(Sheet2!J41,"AAAAADXXbVI=")</f>
        <v>#VALUE!</v>
      </c>
      <c r="CF4" t="e">
        <f>AND(Sheet2!K35,"AAAAADXXbVM=")</f>
        <v>#VALUE!</v>
      </c>
      <c r="CG4" t="e">
        <f>AND(Sheet2!L35,"AAAAADXXbVQ=")</f>
        <v>#VALUE!</v>
      </c>
      <c r="CH4" t="e">
        <f>AND(Sheet2!M35,"AAAAADXXbVU=")</f>
        <v>#VALUE!</v>
      </c>
      <c r="CI4" t="e">
        <f>AND(Sheet2!N35,"AAAAADXXbVY=")</f>
        <v>#VALUE!</v>
      </c>
      <c r="CJ4" t="e">
        <f>AND(Sheet2!O35,"AAAAADXXbVc=")</f>
        <v>#VALUE!</v>
      </c>
      <c r="CK4" t="e">
        <f>AND(Sheet2!P35,"AAAAADXXbVg=")</f>
        <v>#VALUE!</v>
      </c>
      <c r="CL4" t="e">
        <f>AND(Sheet2!Q35,"AAAAADXXbVk=")</f>
        <v>#VALUE!</v>
      </c>
      <c r="CM4" t="e">
        <f>AND(Sheet2!R41,"AAAAADXXbVo=")</f>
        <v>#VALUE!</v>
      </c>
      <c r="CN4" t="e">
        <f>AND(Sheet2!S41,"AAAAADXXbVs=")</f>
        <v>#VALUE!</v>
      </c>
      <c r="CO4" t="e">
        <f>AND(Sheet2!T41,"AAAAADXXbVw=")</f>
        <v>#VALUE!</v>
      </c>
      <c r="CP4" t="e">
        <f>IF(Sheet2!#REF!,"AAAAADXXbV0=",0)</f>
        <v>#REF!</v>
      </c>
      <c r="CQ4" t="e">
        <f>AND(Sheet2!A35,"AAAAADXXbV4=")</f>
        <v>#VALUE!</v>
      </c>
      <c r="CR4" t="e">
        <f>AND(Sheet2!B35,"AAAAADXXbV8=")</f>
        <v>#VALUE!</v>
      </c>
      <c r="CS4" t="e">
        <f>AND(Sheet2!C35,"AAAAADXXbWA=")</f>
        <v>#VALUE!</v>
      </c>
      <c r="CT4" t="e">
        <f>AND(Sheet2!D35,"AAAAADXXbWE=")</f>
        <v>#VALUE!</v>
      </c>
      <c r="CU4" t="e">
        <f>AND(Sheet2!E35,"AAAAADXXbWI=")</f>
        <v>#VALUE!</v>
      </c>
      <c r="CV4" t="e">
        <f>AND(Sheet2!F35,"AAAAADXXbWM=")</f>
        <v>#VALUE!</v>
      </c>
      <c r="CW4" t="e">
        <f>AND(Sheet2!G35,"AAAAADXXbWQ=")</f>
        <v>#VALUE!</v>
      </c>
      <c r="CX4" t="e">
        <f>AND(Sheet2!#REF!,"AAAAADXXbWU=")</f>
        <v>#REF!</v>
      </c>
      <c r="CY4" t="e">
        <f>AND(Sheet2!#REF!,"AAAAADXXbWY=")</f>
        <v>#REF!</v>
      </c>
      <c r="CZ4" t="e">
        <f>AND(Sheet2!#REF!,"AAAAADXXbWc=")</f>
        <v>#REF!</v>
      </c>
      <c r="DA4" t="e">
        <f>AND(Sheet2!K36,"AAAAADXXbWg=")</f>
        <v>#VALUE!</v>
      </c>
      <c r="DB4" t="e">
        <f>AND(Sheet2!L36,"AAAAADXXbWk=")</f>
        <v>#VALUE!</v>
      </c>
      <c r="DC4" t="e">
        <f>AND(Sheet2!M36,"AAAAADXXbWo=")</f>
        <v>#VALUE!</v>
      </c>
      <c r="DD4" t="e">
        <f>AND(Sheet2!N36,"AAAAADXXbWs=")</f>
        <v>#VALUE!</v>
      </c>
      <c r="DE4" t="e">
        <f>AND(Sheet2!O36,"AAAAADXXbWw=")</f>
        <v>#VALUE!</v>
      </c>
      <c r="DF4" t="e">
        <f>AND(Sheet2!P36,"AAAAADXXbW0=")</f>
        <v>#VALUE!</v>
      </c>
      <c r="DG4" t="e">
        <f>AND(Sheet2!Q36,"AAAAADXXbW4=")</f>
        <v>#VALUE!</v>
      </c>
      <c r="DH4" t="e">
        <f>AND(Sheet2!#REF!,"AAAAADXXbW8=")</f>
        <v>#REF!</v>
      </c>
      <c r="DI4" t="e">
        <f>AND(Sheet2!#REF!,"AAAAADXXbXA=")</f>
        <v>#REF!</v>
      </c>
      <c r="DJ4" t="e">
        <f>AND(Sheet2!#REF!,"AAAAADXXbXE=")</f>
        <v>#REF!</v>
      </c>
      <c r="DK4">
        <f>IF(Sheet2!42:42,"AAAAADXXbXI=",0)</f>
        <v>0</v>
      </c>
      <c r="DL4" t="e">
        <f>AND(Sheet2!A36,"AAAAADXXbXM=")</f>
        <v>#VALUE!</v>
      </c>
      <c r="DM4" t="e">
        <f>AND(Sheet2!B36,"AAAAADXXbXQ=")</f>
        <v>#VALUE!</v>
      </c>
      <c r="DN4" t="e">
        <f>AND(Sheet2!C36,"AAAAADXXbXU=")</f>
        <v>#VALUE!</v>
      </c>
      <c r="DO4" t="e">
        <f>AND(Sheet2!D36,"AAAAADXXbXY=")</f>
        <v>#VALUE!</v>
      </c>
      <c r="DP4" t="e">
        <f>AND(Sheet2!E36,"AAAAADXXbXc=")</f>
        <v>#VALUE!</v>
      </c>
      <c r="DQ4" t="e">
        <f>AND(Sheet2!F36,"AAAAADXXbXg=")</f>
        <v>#VALUE!</v>
      </c>
      <c r="DR4" t="e">
        <f>AND(Sheet2!G36,"AAAAADXXbXk=")</f>
        <v>#VALUE!</v>
      </c>
      <c r="DS4" t="e">
        <f>AND(Sheet2!H42,"AAAAADXXbXo=")</f>
        <v>#VALUE!</v>
      </c>
      <c r="DT4" t="e">
        <f>AND(Sheet2!I42,"AAAAADXXbXs=")</f>
        <v>#VALUE!</v>
      </c>
      <c r="DU4" t="e">
        <f>AND(Sheet2!J42,"AAAAADXXbXw=")</f>
        <v>#VALUE!</v>
      </c>
      <c r="DV4" t="e">
        <f>AND(Sheet2!K37,"AAAAADXXbX0=")</f>
        <v>#VALUE!</v>
      </c>
      <c r="DW4" t="e">
        <f>AND(Sheet2!L37,"AAAAADXXbX4=")</f>
        <v>#VALUE!</v>
      </c>
      <c r="DX4" t="e">
        <f>AND(Sheet2!M37,"AAAAADXXbX8=")</f>
        <v>#VALUE!</v>
      </c>
      <c r="DY4" t="e">
        <f>AND(Sheet2!N37,"AAAAADXXbYA=")</f>
        <v>#VALUE!</v>
      </c>
      <c r="DZ4" t="e">
        <f>AND(Sheet2!O37,"AAAAADXXbYE=")</f>
        <v>#VALUE!</v>
      </c>
      <c r="EA4" t="e">
        <f>AND(Sheet2!P37,"AAAAADXXbYI=")</f>
        <v>#VALUE!</v>
      </c>
      <c r="EB4" t="e">
        <f>AND(Sheet2!Q37,"AAAAADXXbYM=")</f>
        <v>#VALUE!</v>
      </c>
      <c r="EC4" t="e">
        <f>AND(Sheet2!R42,"AAAAADXXbYQ=")</f>
        <v>#VALUE!</v>
      </c>
      <c r="ED4" t="e">
        <f>AND(Sheet2!S42,"AAAAADXXbYU=")</f>
        <v>#VALUE!</v>
      </c>
      <c r="EE4" t="e">
        <f>AND(Sheet2!T42,"AAAAADXXbYY=")</f>
        <v>#VALUE!</v>
      </c>
      <c r="EF4">
        <f>IF(Sheet2!43:43,"AAAAADXXbYc=",0)</f>
        <v>0</v>
      </c>
      <c r="EG4" t="e">
        <f>AND(Sheet2!A37,"AAAAADXXbYg=")</f>
        <v>#VALUE!</v>
      </c>
      <c r="EH4" t="e">
        <f>AND(Sheet2!B37,"AAAAADXXbYk=")</f>
        <v>#VALUE!</v>
      </c>
      <c r="EI4" t="e">
        <f>AND(Sheet2!C37,"AAAAADXXbYo=")</f>
        <v>#VALUE!</v>
      </c>
      <c r="EJ4" t="e">
        <f>AND(Sheet2!D37,"AAAAADXXbYs=")</f>
        <v>#VALUE!</v>
      </c>
      <c r="EK4" t="e">
        <f>AND(Sheet2!E37,"AAAAADXXbYw=")</f>
        <v>#VALUE!</v>
      </c>
      <c r="EL4" t="e">
        <f>AND(Sheet2!F37,"AAAAADXXbY0=")</f>
        <v>#VALUE!</v>
      </c>
      <c r="EM4" t="e">
        <f>AND(Sheet2!G37,"AAAAADXXbY4=")</f>
        <v>#VALUE!</v>
      </c>
      <c r="EN4" t="e">
        <f>AND(Sheet2!H43,"AAAAADXXbY8=")</f>
        <v>#VALUE!</v>
      </c>
      <c r="EO4" t="e">
        <f>AND(Sheet2!I43,"AAAAADXXbZA=")</f>
        <v>#VALUE!</v>
      </c>
      <c r="EP4" t="e">
        <f>AND(Sheet2!J43,"AAAAADXXbZE=")</f>
        <v>#VALUE!</v>
      </c>
      <c r="EQ4" t="e">
        <f>AND(Sheet2!#REF!,"AAAAADXXbZI=")</f>
        <v>#REF!</v>
      </c>
      <c r="ER4" t="e">
        <f>AND(Sheet2!K38,"AAAAADXXbZM=")</f>
        <v>#VALUE!</v>
      </c>
      <c r="ES4" t="e">
        <f>AND(Sheet2!L38,"AAAAADXXbZQ=")</f>
        <v>#VALUE!</v>
      </c>
      <c r="ET4" t="e">
        <f>AND(Sheet2!M38,"AAAAADXXbZU=")</f>
        <v>#VALUE!</v>
      </c>
      <c r="EU4" t="e">
        <f>AND(Sheet2!N38,"AAAAADXXbZY=")</f>
        <v>#VALUE!</v>
      </c>
      <c r="EV4" t="e">
        <f>AND(Sheet2!O38,"AAAAADXXbZc=")</f>
        <v>#VALUE!</v>
      </c>
      <c r="EW4" t="e">
        <f>AND(Sheet2!P38,"AAAAADXXbZg=")</f>
        <v>#VALUE!</v>
      </c>
      <c r="EX4" t="e">
        <f>AND(Sheet2!R43,"AAAAADXXbZk=")</f>
        <v>#VALUE!</v>
      </c>
      <c r="EY4" t="e">
        <f>AND(Sheet2!S43,"AAAAADXXbZo=")</f>
        <v>#VALUE!</v>
      </c>
      <c r="EZ4" t="e">
        <f>AND(Sheet2!T43,"AAAAADXXbZs=")</f>
        <v>#VALUE!</v>
      </c>
      <c r="FA4">
        <f>IF(Sheet2!44:44,"AAAAADXXbZw=",0)</f>
        <v>0</v>
      </c>
      <c r="FB4" t="e">
        <f>AND(Sheet2!A38,"AAAAADXXbZ0=")</f>
        <v>#VALUE!</v>
      </c>
      <c r="FC4" t="e">
        <f>AND(Sheet2!B38,"AAAAADXXbZ4=")</f>
        <v>#VALUE!</v>
      </c>
      <c r="FD4" t="e">
        <f>AND(Sheet2!C38,"AAAAADXXbZ8=")</f>
        <v>#VALUE!</v>
      </c>
      <c r="FE4" t="e">
        <f>AND(Sheet2!D38,"AAAAADXXbaA=")</f>
        <v>#VALUE!</v>
      </c>
      <c r="FF4" t="e">
        <f>AND(Sheet2!E38,"AAAAADXXbaE=")</f>
        <v>#VALUE!</v>
      </c>
      <c r="FG4" t="e">
        <f>AND(Sheet2!F38,"AAAAADXXbaI=")</f>
        <v>#VALUE!</v>
      </c>
      <c r="FH4" t="e">
        <f>AND(Sheet2!G38,"AAAAADXXbaM=")</f>
        <v>#VALUE!</v>
      </c>
      <c r="FI4" t="e">
        <f>AND(Sheet2!H44,"AAAAADXXbaQ=")</f>
        <v>#VALUE!</v>
      </c>
      <c r="FJ4" t="e">
        <f>AND(Sheet2!I44,"AAAAADXXbaU=")</f>
        <v>#VALUE!</v>
      </c>
      <c r="FK4" t="e">
        <f>AND(Sheet2!J44,"AAAAADXXbaY=")</f>
        <v>#VALUE!</v>
      </c>
      <c r="FL4" t="e">
        <f>AND(Sheet2!#REF!,"AAAAADXXbac=")</f>
        <v>#REF!</v>
      </c>
      <c r="FM4" t="e">
        <f>AND(Sheet2!K39,"AAAAADXXbag=")</f>
        <v>#VALUE!</v>
      </c>
      <c r="FN4" t="e">
        <f>AND(Sheet2!L39,"AAAAADXXbak=")</f>
        <v>#VALUE!</v>
      </c>
      <c r="FO4" t="e">
        <f>AND(Sheet2!M39,"AAAAADXXbao=")</f>
        <v>#VALUE!</v>
      </c>
      <c r="FP4" t="e">
        <f>AND(Sheet2!N39,"AAAAADXXbas=")</f>
        <v>#VALUE!</v>
      </c>
      <c r="FQ4" t="e">
        <f>AND(Sheet2!O39,"AAAAADXXbaw=")</f>
        <v>#VALUE!</v>
      </c>
      <c r="FR4" t="e">
        <f>AND(Sheet2!P39,"AAAAADXXba0=")</f>
        <v>#VALUE!</v>
      </c>
      <c r="FS4" t="e">
        <f>AND(Sheet2!R44,"AAAAADXXba4=")</f>
        <v>#VALUE!</v>
      </c>
      <c r="FT4" t="e">
        <f>AND(Sheet2!S44,"AAAAADXXba8=")</f>
        <v>#VALUE!</v>
      </c>
      <c r="FU4" t="e">
        <f>AND(Sheet2!T44,"AAAAADXXbbA=")</f>
        <v>#VALUE!</v>
      </c>
      <c r="FV4">
        <f>IF(Sheet2!45:45,"AAAAADXXbbE=",0)</f>
        <v>0</v>
      </c>
      <c r="FW4" t="e">
        <f>AND(Sheet2!A39,"AAAAADXXbbI=")</f>
        <v>#VALUE!</v>
      </c>
      <c r="FX4" t="e">
        <f>AND(Sheet2!B39,"AAAAADXXbbM=")</f>
        <v>#VALUE!</v>
      </c>
      <c r="FY4" t="e">
        <f>AND(Sheet2!C39,"AAAAADXXbbQ=")</f>
        <v>#VALUE!</v>
      </c>
      <c r="FZ4" t="e">
        <f>AND(Sheet2!D39,"AAAAADXXbbU=")</f>
        <v>#VALUE!</v>
      </c>
      <c r="GA4" t="e">
        <f>AND(Sheet2!E39,"AAAAADXXbbY=")</f>
        <v>#VALUE!</v>
      </c>
      <c r="GB4" t="e">
        <f>AND(Sheet2!F39,"AAAAADXXbbc=")</f>
        <v>#VALUE!</v>
      </c>
      <c r="GC4" t="e">
        <f>AND(Sheet2!G39,"AAAAADXXbbg=")</f>
        <v>#VALUE!</v>
      </c>
      <c r="GD4" t="e">
        <f>AND(Sheet2!H45,"AAAAADXXbbk=")</f>
        <v>#VALUE!</v>
      </c>
      <c r="GE4" t="e">
        <f>AND(Sheet2!I45,"AAAAADXXbbo=")</f>
        <v>#VALUE!</v>
      </c>
      <c r="GF4" t="e">
        <f>AND(Sheet2!J45,"AAAAADXXbbs=")</f>
        <v>#VALUE!</v>
      </c>
      <c r="GG4" t="e">
        <f>AND(Sheet2!#REF!,"AAAAADXXbbw=")</f>
        <v>#REF!</v>
      </c>
      <c r="GH4" t="e">
        <f>AND(Sheet2!K40,"AAAAADXXbb0=")</f>
        <v>#VALUE!</v>
      </c>
      <c r="GI4" t="e">
        <f>AND(Sheet2!L40,"AAAAADXXbb4=")</f>
        <v>#VALUE!</v>
      </c>
      <c r="GJ4" t="e">
        <f>AND(Sheet2!M40,"AAAAADXXbb8=")</f>
        <v>#VALUE!</v>
      </c>
      <c r="GK4" t="e">
        <f>AND(Sheet2!N40,"AAAAADXXbcA=")</f>
        <v>#VALUE!</v>
      </c>
      <c r="GL4" t="e">
        <f>AND(Sheet2!O40,"AAAAADXXbcE=")</f>
        <v>#VALUE!</v>
      </c>
      <c r="GM4" t="e">
        <f>AND(Sheet2!P40,"AAAAADXXbcI=")</f>
        <v>#VALUE!</v>
      </c>
      <c r="GN4" t="e">
        <f>AND(Sheet2!R45,"AAAAADXXbcM=")</f>
        <v>#VALUE!</v>
      </c>
      <c r="GO4" t="e">
        <f>AND(Sheet2!S45,"AAAAADXXbcQ=")</f>
        <v>#VALUE!</v>
      </c>
      <c r="GP4" t="e">
        <f>AND(Sheet2!T45,"AAAAADXXbcU=")</f>
        <v>#VALUE!</v>
      </c>
      <c r="GQ4">
        <f>IF(Sheet2!46:46,"AAAAADXXbcY=",0)</f>
        <v>0</v>
      </c>
      <c r="GR4" t="e">
        <f>AND(Sheet2!A40,"AAAAADXXbcc=")</f>
        <v>#VALUE!</v>
      </c>
      <c r="GS4" t="e">
        <f>AND(Sheet2!B40,"AAAAADXXbcg=")</f>
        <v>#VALUE!</v>
      </c>
      <c r="GT4" t="e">
        <f>AND(Sheet2!C40,"AAAAADXXbck=")</f>
        <v>#VALUE!</v>
      </c>
      <c r="GU4" t="e">
        <f>AND(Sheet2!D40,"AAAAADXXbco=")</f>
        <v>#VALUE!</v>
      </c>
      <c r="GV4" t="e">
        <f>AND(Sheet2!E40,"AAAAADXXbcs=")</f>
        <v>#VALUE!</v>
      </c>
      <c r="GW4" t="e">
        <f>AND(Sheet2!F40,"AAAAADXXbcw=")</f>
        <v>#VALUE!</v>
      </c>
      <c r="GX4" t="e">
        <f>AND(Sheet2!G40,"AAAAADXXbc0=")</f>
        <v>#VALUE!</v>
      </c>
      <c r="GY4" t="e">
        <f>AND(Sheet2!H46,"AAAAADXXbc4=")</f>
        <v>#VALUE!</v>
      </c>
      <c r="GZ4" t="e">
        <f>AND(Sheet2!I46,"AAAAADXXbc8=")</f>
        <v>#VALUE!</v>
      </c>
      <c r="HA4" t="e">
        <f>AND(Sheet2!J46,"AAAAADXXbdA=")</f>
        <v>#VALUE!</v>
      </c>
      <c r="HB4" t="e">
        <f>AND(Sheet2!#REF!,"AAAAADXXbdE=")</f>
        <v>#REF!</v>
      </c>
      <c r="HC4" t="e">
        <f>AND(Sheet2!K41,"AAAAADXXbdI=")</f>
        <v>#VALUE!</v>
      </c>
      <c r="HD4" t="e">
        <f>AND(Sheet2!L41,"AAAAADXXbdM=")</f>
        <v>#VALUE!</v>
      </c>
      <c r="HE4" t="e">
        <f>AND(Sheet2!M41,"AAAAADXXbdQ=")</f>
        <v>#VALUE!</v>
      </c>
      <c r="HF4" t="e">
        <f>AND(Sheet2!N41,"AAAAADXXbdU=")</f>
        <v>#VALUE!</v>
      </c>
      <c r="HG4" t="e">
        <f>AND(Sheet2!O41,"AAAAADXXbdY=")</f>
        <v>#VALUE!</v>
      </c>
      <c r="HH4" t="e">
        <f>AND(Sheet2!P41,"AAAAADXXbdc=")</f>
        <v>#VALUE!</v>
      </c>
      <c r="HI4" t="e">
        <f>AND(Sheet2!R46,"AAAAADXXbdg=")</f>
        <v>#VALUE!</v>
      </c>
      <c r="HJ4" t="e">
        <f>AND(Sheet2!S46,"AAAAADXXbdk=")</f>
        <v>#VALUE!</v>
      </c>
      <c r="HK4" t="e">
        <f>AND(Sheet2!T46,"AAAAADXXbdo=")</f>
        <v>#VALUE!</v>
      </c>
      <c r="HL4">
        <f>IF(Sheet2!47:47,"AAAAADXXbds=",0)</f>
        <v>0</v>
      </c>
      <c r="HM4" t="e">
        <f>AND(Sheet2!A41,"AAAAADXXbdw=")</f>
        <v>#VALUE!</v>
      </c>
      <c r="HN4" t="e">
        <f>AND(Sheet2!B41,"AAAAADXXbd0=")</f>
        <v>#VALUE!</v>
      </c>
      <c r="HO4" t="e">
        <f>AND(Sheet2!C41,"AAAAADXXbd4=")</f>
        <v>#VALUE!</v>
      </c>
      <c r="HP4" t="e">
        <f>AND(Sheet2!D41,"AAAAADXXbd8=")</f>
        <v>#VALUE!</v>
      </c>
      <c r="HQ4" t="e">
        <f>AND(Sheet2!E41,"AAAAADXXbeA=")</f>
        <v>#VALUE!</v>
      </c>
      <c r="HR4" t="e">
        <f>AND(Sheet2!F41,"AAAAADXXbeE=")</f>
        <v>#VALUE!</v>
      </c>
      <c r="HS4" t="e">
        <f>IF(Sheet2!A:A,"AAAAADXXbeI=",0)</f>
        <v>#VALUE!</v>
      </c>
      <c r="HT4" t="e">
        <f>IF(Sheet2!B:B,"AAAAADXXbeM=",0)</f>
        <v>#VALUE!</v>
      </c>
      <c r="HU4" t="e">
        <f>IF(Sheet2!C:C,"AAAAADXXbeQ=",0)</f>
        <v>#VALUE!</v>
      </c>
      <c r="HV4" t="e">
        <f>IF(Sheet2!D:D,"AAAAADXXbeU=",0)</f>
        <v>#VALUE!</v>
      </c>
      <c r="HW4" t="e">
        <f>IF(Sheet2!E:E,"AAAAADXXbeY=",0)</f>
        <v>#VALUE!</v>
      </c>
      <c r="HX4" t="e">
        <f>IF(Sheet2!F:F,"AAAAADXXbec=",0)</f>
        <v>#VALUE!</v>
      </c>
      <c r="HY4" t="e">
        <f>IF(Sheet2!G:G,"AAAAADXXbeg=",0)</f>
        <v>#VALUE!</v>
      </c>
      <c r="HZ4">
        <f>IF(Sheet2!H:H,"AAAAADXXbek=",0)</f>
        <v>0</v>
      </c>
      <c r="IA4">
        <f>IF(Sheet2!I:I,"AAAAADXXbeo=",0)</f>
        <v>0</v>
      </c>
      <c r="IB4">
        <f>IF(Sheet2!J:J,"AAAAADXXbes=",0)</f>
        <v>0</v>
      </c>
      <c r="IC4">
        <f>IF(Sheet2!K:K,"AAAAADXXbew=",0)</f>
        <v>0</v>
      </c>
      <c r="ID4">
        <f>IF(Sheet2!L:L,"AAAAADXXbe0=",0)</f>
        <v>0</v>
      </c>
      <c r="IE4">
        <f>IF(Sheet2!M:M,"AAAAADXXbe4=",0)</f>
        <v>0</v>
      </c>
      <c r="IF4" t="str">
        <f>IF(Sheet2!N:N,"AAAAADXXbe8=",0)</f>
        <v>AAAAADXXbe8=</v>
      </c>
      <c r="IG4" t="str">
        <f>IF(Sheet2!O:O,"AAAAADXXbfA=",0)</f>
        <v>AAAAADXXbfA=</v>
      </c>
      <c r="IH4" t="str">
        <f>IF(Sheet2!P:P,"AAAAADXXbfE=",0)</f>
        <v>AAAAADXXbfE=</v>
      </c>
      <c r="II4" t="str">
        <f>IF(Sheet2!Q:Q,"AAAAADXXbfI=",0)</f>
        <v>AAAAADXXbfI=</v>
      </c>
      <c r="IJ4">
        <f>IF(Sheet2!R:R,"AAAAADXXbfM=",0)</f>
        <v>0</v>
      </c>
      <c r="IK4">
        <f>IF(Sheet2!S:S,"AAAAADXXbfQ=",0)</f>
        <v>0</v>
      </c>
      <c r="IL4">
        <f>IF(Sheet2!T:T,"AAAAADXXbfU=",0)</f>
        <v>0</v>
      </c>
      <c r="IM4">
        <f>IF(Sheet3!1:1,"AAAAADXXbfY=",0)</f>
        <v>0</v>
      </c>
      <c r="IN4" t="e">
        <f>AND(Sheet3!A1,"AAAAADXXbfc=")</f>
        <v>#VALUE!</v>
      </c>
      <c r="IO4">
        <f>IF(Sheet3!A:A,"AAAAADXXbfg=",0)</f>
        <v>0</v>
      </c>
      <c r="IP4" t="s">
        <v>6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ReligiousEd</cp:lastModifiedBy>
  <cp:lastPrinted>2022-08-15T21:02:55Z</cp:lastPrinted>
  <dcterms:created xsi:type="dcterms:W3CDTF">2011-01-17T00:41:47Z</dcterms:created>
  <dcterms:modified xsi:type="dcterms:W3CDTF">2022-08-19T14:56:42Z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1Q0cx2BjuFzqnsQnsgwNLI3VHKiZO88KbV3syQqRMcTQ</vt:lpwstr>
  </property>
  <property fmtid="{D5CDD505-2E9C-101B-9397-08002B2CF9AE}" pid="4" name="Google.Documents.RevisionId">
    <vt:lpwstr>17540767646997845489</vt:lpwstr>
  </property>
  <property fmtid="{D5CDD505-2E9C-101B-9397-08002B2CF9AE}" pid="5" name="Google.Documents.PreviousRevisionId">
    <vt:lpwstr>09657425961827190713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